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tekst\HELSAM\2019-2022\Viktige ting\"/>
    </mc:Choice>
  </mc:AlternateContent>
  <bookViews>
    <workbookView xWindow="0" yWindow="0" windowWidth="29865" windowHeight="14805" tabRatio="949" activeTab="1"/>
  </bookViews>
  <sheets>
    <sheet name="Normer" sheetId="9" r:id="rId1"/>
    <sheet name="Ressursvurd - behov vs resbruk " sheetId="6" r:id="rId2"/>
    <sheet name="Samlet ressursinnsats - program" sheetId="10" r:id="rId3"/>
    <sheet name="Medisin - Heled" sheetId="14" r:id="rId4"/>
    <sheet name="Medisin - SME" sheetId="17" r:id="rId5"/>
    <sheet name="Medisin - Almennmed" sheetId="15" r:id="rId6"/>
    <sheet name="Medisin - samfunnsmed" sheetId="16" r:id="rId7"/>
    <sheet name="PhD-emner MED" sheetId="12" r:id="rId8"/>
    <sheet name="PhD-emner HELSAM" sheetId="13" r:id="rId9"/>
    <sheet name="Phd-veiledning" sheetId="11" r:id="rId10"/>
    <sheet name="Ny ICH + THF" sheetId="1" r:id="rId11"/>
    <sheet name="BA" sheetId="5" r:id="rId12"/>
    <sheet name="HEPMA- euHem" sheetId="2" r:id="rId13"/>
    <sheet name="MHA" sheetId="4" r:id="rId14"/>
    <sheet name="AGS" sheetId="3" r:id="rId1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9" i="1" l="1"/>
  <c r="Y42" i="1"/>
  <c r="Y13" i="1"/>
  <c r="C37" i="6"/>
  <c r="C45" i="6"/>
  <c r="C28" i="6"/>
  <c r="C27" i="17"/>
  <c r="C26" i="17"/>
  <c r="C25" i="17"/>
  <c r="C30" i="17" s="1"/>
  <c r="B33" i="17" s="1"/>
  <c r="B35" i="17" s="1"/>
  <c r="N19" i="17"/>
  <c r="M19" i="17"/>
  <c r="L19" i="17"/>
  <c r="K19" i="17"/>
  <c r="J19" i="17"/>
  <c r="I19" i="17"/>
  <c r="H19" i="17"/>
  <c r="G19" i="17"/>
  <c r="F19" i="17"/>
  <c r="E19" i="17"/>
  <c r="D19" i="17"/>
  <c r="C19" i="17"/>
  <c r="B19" i="17"/>
  <c r="O19" i="17" s="1"/>
  <c r="O18" i="17"/>
  <c r="O17" i="17"/>
  <c r="O16" i="17"/>
  <c r="O15" i="17"/>
  <c r="O14" i="17"/>
  <c r="O13" i="17"/>
  <c r="O12" i="17"/>
  <c r="O11" i="17"/>
  <c r="O10" i="17"/>
  <c r="O9" i="17"/>
  <c r="O8" i="17"/>
  <c r="O7" i="17"/>
  <c r="O6" i="17"/>
  <c r="O5" i="17"/>
  <c r="O4" i="17"/>
  <c r="O3" i="17"/>
  <c r="H19" i="14"/>
  <c r="E19" i="14"/>
  <c r="C19" i="14"/>
  <c r="B24" i="14"/>
  <c r="B23" i="14"/>
  <c r="B26" i="14" s="1"/>
  <c r="I19" i="14"/>
  <c r="G19" i="14"/>
  <c r="F19" i="14"/>
  <c r="L18" i="14"/>
  <c r="K17" i="14"/>
  <c r="J17" i="14"/>
  <c r="I17" i="14"/>
  <c r="H17" i="14"/>
  <c r="G17" i="14"/>
  <c r="F17" i="14"/>
  <c r="E17" i="14"/>
  <c r="D17" i="14"/>
  <c r="C17" i="14"/>
  <c r="L17" i="14" s="1"/>
  <c r="B17" i="14"/>
  <c r="L16" i="14"/>
  <c r="L15" i="14"/>
  <c r="L14" i="14"/>
  <c r="L13" i="14"/>
  <c r="L12" i="14"/>
  <c r="L11" i="14"/>
  <c r="L10" i="14"/>
  <c r="L9" i="14"/>
  <c r="L8" i="14"/>
  <c r="L7" i="14"/>
  <c r="L6" i="14"/>
  <c r="L5" i="14"/>
  <c r="L4" i="14"/>
  <c r="L3" i="14"/>
  <c r="C61" i="16"/>
  <c r="C60" i="16"/>
  <c r="C59" i="16"/>
  <c r="C57" i="16"/>
  <c r="C64" i="16" s="1"/>
  <c r="K44" i="16"/>
  <c r="J44" i="16"/>
  <c r="I44" i="16"/>
  <c r="H44" i="16"/>
  <c r="G44" i="16"/>
  <c r="F44" i="16"/>
  <c r="E44" i="16"/>
  <c r="D44" i="16"/>
  <c r="C44" i="16"/>
  <c r="B44" i="16"/>
  <c r="L43" i="16"/>
  <c r="L42" i="16"/>
  <c r="L41" i="16"/>
  <c r="L40" i="16"/>
  <c r="L39" i="16"/>
  <c r="L38" i="16"/>
  <c r="L37" i="16"/>
  <c r="L36" i="16"/>
  <c r="L35" i="16"/>
  <c r="L34" i="16"/>
  <c r="L33" i="16"/>
  <c r="L32" i="16"/>
  <c r="L31" i="16"/>
  <c r="L30" i="16"/>
  <c r="L29" i="16"/>
  <c r="L28" i="16"/>
  <c r="L27" i="16"/>
  <c r="L26" i="16"/>
  <c r="L25" i="16"/>
  <c r="L24" i="16"/>
  <c r="L23" i="16"/>
  <c r="L22" i="16"/>
  <c r="L21" i="16"/>
  <c r="L20" i="16"/>
  <c r="L19" i="16"/>
  <c r="L18" i="16"/>
  <c r="L17" i="16"/>
  <c r="L16" i="16"/>
  <c r="L15" i="16"/>
  <c r="L14" i="16"/>
  <c r="L13" i="16"/>
  <c r="L12" i="16"/>
  <c r="L11" i="16"/>
  <c r="L10" i="16"/>
  <c r="L9" i="16"/>
  <c r="L8" i="16"/>
  <c r="L7" i="16"/>
  <c r="L6" i="16"/>
  <c r="L5" i="16"/>
  <c r="L4" i="16"/>
  <c r="L3" i="16"/>
  <c r="L44" i="16" s="1"/>
  <c r="L46" i="15"/>
  <c r="C81" i="15"/>
  <c r="C80" i="15"/>
  <c r="C78" i="15"/>
  <c r="B66" i="15"/>
  <c r="C59" i="15"/>
  <c r="C62" i="15" s="1"/>
  <c r="K49" i="15"/>
  <c r="G49" i="15"/>
  <c r="C49" i="15"/>
  <c r="K46" i="15"/>
  <c r="J46" i="15"/>
  <c r="J49" i="15" s="1"/>
  <c r="I46" i="15"/>
  <c r="I49" i="15" s="1"/>
  <c r="H46" i="15"/>
  <c r="H49" i="15" s="1"/>
  <c r="G46" i="15"/>
  <c r="F46" i="15"/>
  <c r="F49" i="15" s="1"/>
  <c r="E46" i="15"/>
  <c r="E49" i="15" s="1"/>
  <c r="D46" i="15"/>
  <c r="D49" i="15" s="1"/>
  <c r="C46" i="15"/>
  <c r="B46" i="15"/>
  <c r="B49" i="15" s="1"/>
  <c r="L45" i="15"/>
  <c r="L44" i="15"/>
  <c r="L43" i="15"/>
  <c r="L42" i="15"/>
  <c r="L41" i="15"/>
  <c r="L40" i="15"/>
  <c r="L39" i="15"/>
  <c r="L38" i="15"/>
  <c r="L37" i="15"/>
  <c r="L36" i="15"/>
  <c r="L35" i="15"/>
  <c r="L34" i="15"/>
  <c r="L33" i="15"/>
  <c r="L32" i="15"/>
  <c r="L31" i="15"/>
  <c r="L30" i="15"/>
  <c r="L29" i="15"/>
  <c r="L28" i="15"/>
  <c r="L27" i="15"/>
  <c r="L26" i="15"/>
  <c r="L25" i="15"/>
  <c r="L24" i="15"/>
  <c r="L23" i="15"/>
  <c r="L22" i="15"/>
  <c r="L21" i="15"/>
  <c r="L20" i="15"/>
  <c r="L19" i="15"/>
  <c r="L18" i="15"/>
  <c r="L17" i="15"/>
  <c r="L16" i="15"/>
  <c r="L15" i="15"/>
  <c r="L14" i="15"/>
  <c r="L13" i="15"/>
  <c r="L12" i="15"/>
  <c r="L11" i="15"/>
  <c r="L10" i="15"/>
  <c r="L9" i="15"/>
  <c r="L8" i="15"/>
  <c r="L7" i="15"/>
  <c r="L6" i="15"/>
  <c r="L5" i="15"/>
  <c r="L4" i="15"/>
  <c r="L3" i="15"/>
  <c r="B19" i="14" l="1"/>
  <c r="L19" i="14" s="1"/>
  <c r="B28" i="14" s="1"/>
  <c r="B67" i="16"/>
  <c r="B69" i="16" s="1"/>
  <c r="L49" i="15"/>
  <c r="B65" i="15"/>
  <c r="B67" i="15" s="1"/>
  <c r="B30" i="14" l="1"/>
  <c r="C14" i="6"/>
  <c r="D14" i="6" s="1"/>
  <c r="D6" i="6"/>
  <c r="D16" i="6"/>
  <c r="C17" i="6"/>
  <c r="D17" i="6" s="1"/>
  <c r="D24" i="6"/>
  <c r="D47" i="6"/>
  <c r="C48" i="6"/>
  <c r="D48" i="6" s="1"/>
  <c r="D37" i="6"/>
  <c r="C39" i="6"/>
  <c r="D39" i="6" s="1"/>
  <c r="M33" i="13"/>
  <c r="O33" i="13"/>
  <c r="J33" i="13"/>
  <c r="C40" i="6"/>
  <c r="D40" i="6" s="1"/>
  <c r="O32" i="13"/>
  <c r="J32" i="13"/>
  <c r="K30" i="13"/>
  <c r="L30" i="13"/>
  <c r="M30" i="13"/>
  <c r="N30" i="13"/>
  <c r="O30" i="13"/>
  <c r="J30" i="13"/>
  <c r="J28" i="13"/>
  <c r="H28" i="13"/>
  <c r="H25" i="13"/>
  <c r="J25" i="13" s="1"/>
  <c r="H19" i="13"/>
  <c r="J19" i="13" s="1"/>
  <c r="H22" i="13"/>
  <c r="H13" i="13"/>
  <c r="O13" i="13" s="1"/>
  <c r="H16" i="13"/>
  <c r="J16" i="13" s="1"/>
  <c r="H10" i="13"/>
  <c r="M10" i="13" s="1"/>
  <c r="H7" i="13"/>
  <c r="J7" i="13" s="1"/>
  <c r="C46" i="6"/>
  <c r="D46" i="6" s="1"/>
  <c r="C5" i="6"/>
  <c r="D5" i="6" s="1"/>
  <c r="C15" i="6"/>
  <c r="D15" i="6" s="1"/>
  <c r="C23" i="6"/>
  <c r="D23" i="6" s="1"/>
  <c r="C29" i="6"/>
  <c r="C38" i="6"/>
  <c r="D38" i="6" s="1"/>
  <c r="N39" i="12"/>
  <c r="H37" i="12"/>
  <c r="J37" i="12" s="1"/>
  <c r="J34" i="12"/>
  <c r="H34" i="12"/>
  <c r="J31" i="12"/>
  <c r="H31" i="12"/>
  <c r="H28" i="12"/>
  <c r="M28" i="12" s="1"/>
  <c r="H27" i="12"/>
  <c r="J27" i="12" s="1"/>
  <c r="L26" i="12"/>
  <c r="H26" i="12"/>
  <c r="K25" i="12"/>
  <c r="H25" i="12"/>
  <c r="H22" i="12"/>
  <c r="M22" i="12" s="1"/>
  <c r="H19" i="12"/>
  <c r="L19" i="12" s="1"/>
  <c r="J18" i="12"/>
  <c r="H18" i="12"/>
  <c r="K15" i="12"/>
  <c r="H15" i="12"/>
  <c r="H14" i="12"/>
  <c r="O14" i="12" s="1"/>
  <c r="O39" i="12" s="1"/>
  <c r="H13" i="12"/>
  <c r="M13" i="12" s="1"/>
  <c r="J12" i="12"/>
  <c r="H12" i="12"/>
  <c r="J11" i="12"/>
  <c r="H11" i="12"/>
  <c r="H10" i="12"/>
  <c r="L10" i="12" s="1"/>
  <c r="L39" i="12" s="1"/>
  <c r="H9" i="12"/>
  <c r="J9" i="12" s="1"/>
  <c r="K8" i="12"/>
  <c r="K39" i="12" s="1"/>
  <c r="H8" i="12"/>
  <c r="J7" i="12"/>
  <c r="H7" i="12"/>
  <c r="H6" i="12"/>
  <c r="J6" i="12" s="1"/>
  <c r="J39" i="12" s="1"/>
  <c r="M39" i="12" l="1"/>
  <c r="C49" i="6"/>
  <c r="D49" i="6" s="1"/>
  <c r="C41" i="6"/>
  <c r="D41" i="6" s="1"/>
  <c r="C32" i="6"/>
  <c r="D32" i="6" s="1"/>
  <c r="C25" i="6"/>
  <c r="D25" i="6" s="1"/>
  <c r="C18" i="6"/>
  <c r="D18" i="6" s="1"/>
  <c r="C7" i="6"/>
  <c r="D7" i="6" s="1"/>
  <c r="C50" i="6" l="1"/>
  <c r="G8" i="11"/>
  <c r="G3" i="11"/>
  <c r="G4" i="11"/>
  <c r="G5" i="11"/>
  <c r="G6" i="11"/>
  <c r="G7" i="11"/>
  <c r="G2" i="11"/>
  <c r="E3" i="11"/>
  <c r="E4" i="11"/>
  <c r="E5" i="11"/>
  <c r="E6" i="11"/>
  <c r="E7" i="11"/>
  <c r="E2" i="11"/>
  <c r="D41" i="11"/>
  <c r="E41" i="11"/>
  <c r="F41" i="11"/>
  <c r="G41" i="11"/>
  <c r="H41" i="11"/>
  <c r="I41" i="11"/>
  <c r="J41" i="11"/>
  <c r="C42" i="11"/>
  <c r="D42" i="11"/>
  <c r="E42" i="11"/>
  <c r="F42" i="11"/>
  <c r="G42" i="11"/>
  <c r="H42" i="11"/>
  <c r="I42" i="11"/>
  <c r="J42" i="11"/>
  <c r="C43" i="11"/>
  <c r="D43" i="11"/>
  <c r="E43" i="11"/>
  <c r="F43" i="11"/>
  <c r="H43" i="11"/>
  <c r="I43" i="11"/>
  <c r="J43" i="11"/>
  <c r="C44" i="11"/>
  <c r="D44" i="11"/>
  <c r="E44" i="11"/>
  <c r="F44" i="11"/>
  <c r="G44" i="11"/>
  <c r="H44" i="11"/>
  <c r="I44" i="11"/>
  <c r="J44" i="11"/>
  <c r="D45" i="11"/>
  <c r="E45" i="11"/>
  <c r="F45" i="11"/>
  <c r="G45" i="11"/>
  <c r="H45" i="11"/>
  <c r="I45" i="11"/>
  <c r="J45" i="11"/>
  <c r="D40" i="11"/>
  <c r="E40" i="11"/>
  <c r="F40" i="11"/>
  <c r="G40" i="11"/>
  <c r="H40" i="11"/>
  <c r="I40" i="11"/>
  <c r="J40" i="11"/>
  <c r="C40" i="11"/>
  <c r="D50" i="6" l="1"/>
  <c r="C8" i="11"/>
  <c r="D29" i="6" l="1"/>
  <c r="G21" i="4" l="1"/>
  <c r="G3" i="4"/>
  <c r="T4" i="1"/>
  <c r="G3" i="2"/>
  <c r="G18" i="5"/>
  <c r="T40" i="1"/>
  <c r="U41" i="1" l="1"/>
  <c r="G41" i="2"/>
  <c r="G42" i="2"/>
  <c r="Y10" i="1" l="1"/>
  <c r="T10" i="1"/>
  <c r="D7" i="10"/>
  <c r="D4" i="10"/>
  <c r="D8" i="10"/>
  <c r="D5" i="10"/>
  <c r="D6" i="10"/>
  <c r="D3" i="10"/>
  <c r="U9" i="1" l="1"/>
  <c r="Y9" i="1" s="1"/>
  <c r="N12" i="2"/>
  <c r="G47" i="2"/>
  <c r="L9" i="4"/>
  <c r="D30" i="6" l="1"/>
  <c r="D45" i="6" l="1"/>
  <c r="D28" i="6"/>
  <c r="G22" i="5"/>
  <c r="G13" i="5"/>
  <c r="G12" i="5"/>
  <c r="G11" i="5"/>
  <c r="G10" i="5"/>
  <c r="G9" i="5"/>
  <c r="G8" i="5"/>
  <c r="G7" i="5"/>
  <c r="G6" i="5"/>
  <c r="G5" i="5"/>
  <c r="G4" i="5"/>
  <c r="G3" i="5"/>
  <c r="G13" i="4"/>
  <c r="G14" i="4"/>
  <c r="G25" i="4"/>
  <c r="G16" i="4"/>
  <c r="G15" i="4"/>
  <c r="G12" i="4"/>
  <c r="G11" i="4"/>
  <c r="G10" i="4"/>
  <c r="G9" i="4"/>
  <c r="G8" i="4"/>
  <c r="G7" i="4"/>
  <c r="G6" i="4"/>
  <c r="G5" i="4"/>
  <c r="G4" i="4"/>
  <c r="G14" i="5" l="1"/>
  <c r="G19" i="5" s="1"/>
  <c r="G23" i="5" s="1"/>
  <c r="G17" i="4"/>
  <c r="G22" i="4" s="1"/>
  <c r="G27" i="4" s="1"/>
  <c r="G24" i="5" l="1"/>
  <c r="C11" i="6"/>
  <c r="C13" i="6"/>
  <c r="D13" i="6" s="1"/>
  <c r="G28" i="4"/>
  <c r="G18" i="4"/>
  <c r="G36" i="2"/>
  <c r="D11" i="6" l="1"/>
  <c r="F24" i="3"/>
  <c r="F22" i="3"/>
  <c r="F18" i="3"/>
  <c r="F4" i="3"/>
  <c r="F5" i="3"/>
  <c r="F6" i="3"/>
  <c r="F7" i="3"/>
  <c r="F8" i="3"/>
  <c r="F9" i="3"/>
  <c r="F10" i="3"/>
  <c r="F11" i="3"/>
  <c r="F12" i="3"/>
  <c r="F13" i="3"/>
  <c r="F14" i="3"/>
  <c r="F3" i="3"/>
  <c r="G48" i="2"/>
  <c r="G49" i="2" s="1"/>
  <c r="G46" i="2"/>
  <c r="F15" i="3" l="1"/>
  <c r="Y41" i="1"/>
  <c r="Y40" i="1"/>
  <c r="G4" i="2"/>
  <c r="G5" i="2"/>
  <c r="G6" i="2"/>
  <c r="G7" i="2"/>
  <c r="G8" i="2"/>
  <c r="G9" i="2"/>
  <c r="G10" i="2"/>
  <c r="G11" i="2"/>
  <c r="G12" i="2"/>
  <c r="G13" i="2"/>
  <c r="G14" i="2"/>
  <c r="G15" i="2"/>
  <c r="G16" i="2"/>
  <c r="G17" i="2"/>
  <c r="G18" i="2"/>
  <c r="G20" i="2"/>
  <c r="G21" i="2"/>
  <c r="G22" i="2"/>
  <c r="G23" i="2"/>
  <c r="G24" i="2"/>
  <c r="G25" i="2"/>
  <c r="G26" i="2"/>
  <c r="G27" i="2"/>
  <c r="G29" i="2"/>
  <c r="G30" i="2"/>
  <c r="G31" i="2"/>
  <c r="G32" i="2"/>
  <c r="G33" i="2"/>
  <c r="G34" i="2"/>
  <c r="G35" i="2"/>
  <c r="V45" i="1"/>
  <c r="W45" i="1"/>
  <c r="T46" i="1"/>
  <c r="V46" i="1"/>
  <c r="U45" i="1"/>
  <c r="T45" i="1"/>
  <c r="U46" i="1"/>
  <c r="Y46" i="1"/>
  <c r="Y45" i="1"/>
  <c r="T34" i="1"/>
  <c r="X49" i="1"/>
  <c r="W31" i="1"/>
  <c r="V31" i="1"/>
  <c r="U31" i="1"/>
  <c r="T31" i="1"/>
  <c r="W27" i="1"/>
  <c r="W28" i="1"/>
  <c r="W29" i="1"/>
  <c r="W30" i="1"/>
  <c r="W33" i="1"/>
  <c r="W34" i="1"/>
  <c r="W35" i="1"/>
  <c r="W36" i="1"/>
  <c r="W4" i="1"/>
  <c r="W5" i="1"/>
  <c r="W6" i="1"/>
  <c r="W7" i="1"/>
  <c r="W12" i="1"/>
  <c r="W8" i="1"/>
  <c r="W11" i="1"/>
  <c r="W15" i="1"/>
  <c r="W16" i="1"/>
  <c r="W17" i="1"/>
  <c r="W18" i="1"/>
  <c r="W19" i="1"/>
  <c r="W20" i="1"/>
  <c r="W21" i="1"/>
  <c r="W22" i="1"/>
  <c r="W23" i="1"/>
  <c r="W24" i="1"/>
  <c r="W25" i="1"/>
  <c r="W26" i="1"/>
  <c r="V8" i="1"/>
  <c r="V11" i="1"/>
  <c r="V15" i="1"/>
  <c r="V16" i="1"/>
  <c r="V17" i="1"/>
  <c r="V18" i="1"/>
  <c r="V19" i="1"/>
  <c r="V20" i="1"/>
  <c r="V21" i="1"/>
  <c r="V22" i="1"/>
  <c r="V23" i="1"/>
  <c r="V24" i="1"/>
  <c r="V25" i="1"/>
  <c r="V26" i="1"/>
  <c r="V27" i="1"/>
  <c r="V28" i="1"/>
  <c r="V29" i="1"/>
  <c r="V30" i="1"/>
  <c r="V33" i="1"/>
  <c r="V34" i="1"/>
  <c r="V35" i="1"/>
  <c r="V36" i="1"/>
  <c r="V4" i="1"/>
  <c r="V5" i="1"/>
  <c r="V6" i="1"/>
  <c r="V7" i="1"/>
  <c r="U4" i="1"/>
  <c r="U6" i="1"/>
  <c r="U7" i="1"/>
  <c r="U12" i="1"/>
  <c r="U8" i="1"/>
  <c r="U11" i="1"/>
  <c r="U15" i="1"/>
  <c r="U16" i="1"/>
  <c r="U17" i="1"/>
  <c r="U18" i="1"/>
  <c r="U19" i="1"/>
  <c r="U20" i="1"/>
  <c r="U21" i="1"/>
  <c r="U22" i="1"/>
  <c r="U23" i="1"/>
  <c r="U24" i="1"/>
  <c r="U25" i="1"/>
  <c r="U26" i="1"/>
  <c r="U27" i="1"/>
  <c r="U28" i="1"/>
  <c r="U29" i="1"/>
  <c r="U30" i="1"/>
  <c r="U33" i="1"/>
  <c r="U34" i="1"/>
  <c r="U35" i="1"/>
  <c r="U36" i="1"/>
  <c r="U5" i="1"/>
  <c r="T6" i="1"/>
  <c r="T5" i="1"/>
  <c r="T7" i="1"/>
  <c r="T12" i="1"/>
  <c r="T8" i="1"/>
  <c r="T11" i="1"/>
  <c r="T15" i="1"/>
  <c r="T16" i="1"/>
  <c r="T17" i="1"/>
  <c r="T18" i="1"/>
  <c r="T19" i="1"/>
  <c r="T20" i="1"/>
  <c r="T21" i="1"/>
  <c r="T22" i="1"/>
  <c r="T23" i="1"/>
  <c r="T24" i="1"/>
  <c r="T25" i="1"/>
  <c r="T26" i="1"/>
  <c r="T27" i="1"/>
  <c r="T28" i="1"/>
  <c r="T29" i="1"/>
  <c r="T30" i="1"/>
  <c r="T33" i="1"/>
  <c r="T35" i="1"/>
  <c r="T36" i="1"/>
  <c r="V12" i="1"/>
  <c r="Y31" i="1" l="1"/>
  <c r="Y7" i="1"/>
  <c r="G37" i="2"/>
  <c r="F16" i="3"/>
  <c r="F19" i="3"/>
  <c r="F25" i="3" s="1"/>
  <c r="Y4" i="1"/>
  <c r="Y8" i="1"/>
  <c r="Y36" i="1"/>
  <c r="Y12" i="1"/>
  <c r="Y33" i="1"/>
  <c r="Y27" i="1"/>
  <c r="Y23" i="1"/>
  <c r="Y15" i="1"/>
  <c r="Y35" i="1"/>
  <c r="Y29" i="1"/>
  <c r="Y11" i="1"/>
  <c r="Y6" i="1"/>
  <c r="Y28" i="1"/>
  <c r="Y30" i="1"/>
  <c r="Y26" i="1"/>
  <c r="Y22" i="1"/>
  <c r="Y18" i="1"/>
  <c r="Y5" i="1"/>
  <c r="Y24" i="1"/>
  <c r="Y16" i="1"/>
  <c r="Y25" i="1"/>
  <c r="Y21" i="1"/>
  <c r="Y20" i="1"/>
  <c r="Y17" i="1"/>
  <c r="Y34" i="1"/>
  <c r="Y19" i="1"/>
  <c r="C21" i="6" l="1"/>
  <c r="F26" i="3"/>
  <c r="G38" i="2"/>
  <c r="G43" i="2"/>
  <c r="Y37" i="1"/>
  <c r="G50" i="2" l="1"/>
  <c r="C12" i="6"/>
  <c r="Y38" i="1"/>
  <c r="D21" i="6"/>
  <c r="U37" i="1"/>
  <c r="U42" i="1" s="1"/>
  <c r="V37" i="1"/>
  <c r="V42" i="1" s="1"/>
  <c r="W37" i="1"/>
  <c r="W42" i="1" s="1"/>
  <c r="T37" i="1"/>
  <c r="T42" i="1" s="1"/>
  <c r="T49" i="1" s="1"/>
  <c r="D12" i="6" l="1"/>
  <c r="C19" i="6"/>
  <c r="U49" i="1"/>
  <c r="C36" i="6" s="1"/>
  <c r="C42" i="6" s="1"/>
  <c r="V49" i="1"/>
  <c r="C31" i="6" s="1"/>
  <c r="C33" i="6" s="1"/>
  <c r="W49" i="1"/>
  <c r="C22" i="6" s="1"/>
  <c r="Y50" i="1"/>
  <c r="C4" i="6"/>
  <c r="C8" i="6" s="1"/>
  <c r="D19" i="6" l="1"/>
  <c r="D8" i="6"/>
  <c r="D42" i="6"/>
  <c r="D22" i="6"/>
  <c r="C26" i="6"/>
  <c r="D26" i="6" s="1"/>
  <c r="D33" i="6"/>
  <c r="D31" i="6"/>
  <c r="D36" i="6"/>
  <c r="D4" i="6"/>
  <c r="D52" i="6" l="1"/>
</calcChain>
</file>

<file path=xl/sharedStrings.xml><?xml version="1.0" encoding="utf-8"?>
<sst xmlns="http://schemas.openxmlformats.org/spreadsheetml/2006/main" count="947" uniqueCount="446">
  <si>
    <t>Tittel</t>
  </si>
  <si>
    <t>ECTS</t>
  </si>
  <si>
    <t>Timer</t>
  </si>
  <si>
    <t>Grunnlagstenkning</t>
  </si>
  <si>
    <t>Research ethics</t>
  </si>
  <si>
    <t>E</t>
  </si>
  <si>
    <t xml:space="preserve">O </t>
  </si>
  <si>
    <t>O</t>
  </si>
  <si>
    <t>Health Literacy</t>
  </si>
  <si>
    <t>Makt og kunnskap</t>
  </si>
  <si>
    <t>Funksjonsevaluering</t>
  </si>
  <si>
    <t>Kjønnsperpektiv</t>
  </si>
  <si>
    <t>Medical humanities</t>
  </si>
  <si>
    <t>Water and food, global</t>
  </si>
  <si>
    <t>Medical anthro</t>
  </si>
  <si>
    <t>Epidemiology in practise</t>
  </si>
  <si>
    <t>Migration and helath</t>
  </si>
  <si>
    <t>Reproductive and sexual</t>
  </si>
  <si>
    <t>Global epidemics</t>
  </si>
  <si>
    <t>Aldring</t>
  </si>
  <si>
    <t>Helsepedagogikk</t>
  </si>
  <si>
    <t>Digitalisering og innovasjon</t>
  </si>
  <si>
    <t>Innføring i med og h etikk</t>
  </si>
  <si>
    <t>Etikk i helsetjenesten</t>
  </si>
  <si>
    <t>INTHE4013</t>
  </si>
  <si>
    <t>Intro to epidemiology</t>
  </si>
  <si>
    <t>INTHE4113</t>
  </si>
  <si>
    <t>INTHE4114</t>
  </si>
  <si>
    <t>INTHE4117</t>
  </si>
  <si>
    <t>INTHE4118</t>
  </si>
  <si>
    <t>INTHE4121</t>
  </si>
  <si>
    <t>INTHE4119</t>
  </si>
  <si>
    <t>Implementation</t>
  </si>
  <si>
    <t xml:space="preserve">Registerbased research </t>
  </si>
  <si>
    <t>Emner</t>
  </si>
  <si>
    <t>SME</t>
  </si>
  <si>
    <t>Sum undervisningstimer utenom MA-oppgaven</t>
  </si>
  <si>
    <t>HLAW4100 - Fundamentals of health law</t>
  </si>
  <si>
    <t>HECON4100 - Fundamentals of health economics</t>
  </si>
  <si>
    <t>HMET4100 - Fundamentals of statistics</t>
  </si>
  <si>
    <t>HMAN4100 - Fundamentals of management</t>
  </si>
  <si>
    <t>HGOV4100 - Fundamentals of health care systems</t>
  </si>
  <si>
    <t>HMED4100 - Fundamentals of medicine</t>
  </si>
  <si>
    <t>HMET4210 - Research design (O for HEPMA/ E for EuHEM)</t>
  </si>
  <si>
    <t>E/O</t>
  </si>
  <si>
    <t>HMAN4230 - Internship</t>
  </si>
  <si>
    <t>HEVAL5200 - Topics in economic evaluation</t>
  </si>
  <si>
    <t>HEVAL5130 - Modeling in economic evaluation II</t>
  </si>
  <si>
    <t>O (S-EE)</t>
  </si>
  <si>
    <t>HMAN5140 - Topics in priority setting</t>
  </si>
  <si>
    <t>HEVAL5140 - Methods for effectiveness evaluations in health care</t>
  </si>
  <si>
    <t>HECON4260 Need analyses and formula funding</t>
  </si>
  <si>
    <t xml:space="preserve">HMAN5160 - Integrated care models </t>
  </si>
  <si>
    <t>HMET5140 - Non-parametric analyses</t>
  </si>
  <si>
    <t>HEVAL5110 - Valuing health</t>
  </si>
  <si>
    <t>HMAN5150 - Management in practice (HR-management)</t>
  </si>
  <si>
    <t>HLAW5110 - Labor market regulations</t>
  </si>
  <si>
    <t>HEVAL5150 - Risk and uncertainty in health and health care</t>
  </si>
  <si>
    <t xml:space="preserve">HFIN4220 - Finance and investment </t>
  </si>
  <si>
    <t>O (S-M)</t>
  </si>
  <si>
    <t>HEVAL5120 - Modeling in economic evaluation</t>
  </si>
  <si>
    <t>HECON4230 - Optimal regulation</t>
  </si>
  <si>
    <t>O (S-EC)</t>
  </si>
  <si>
    <t>HEVAL4200 - Fundamentals of economic evaluation in health care</t>
  </si>
  <si>
    <t xml:space="preserve">O (S-EE) </t>
  </si>
  <si>
    <t>HMAN4210 - Organization, Leadership and management</t>
  </si>
  <si>
    <t>HMAN4220 - Health organization development and design</t>
  </si>
  <si>
    <t>E (S-M)</t>
  </si>
  <si>
    <t>HFIN4230 - Cost accounting</t>
  </si>
  <si>
    <t>HECON4250 - Efficiency analyses in health care</t>
  </si>
  <si>
    <t>HECON4210 - Demand for health and health insurance</t>
  </si>
  <si>
    <t>HECON4220 - Payment systems for health care providers</t>
  </si>
  <si>
    <t xml:space="preserve">HMET5130 - Linear regression analyses </t>
  </si>
  <si>
    <t>O/E (S-EC)</t>
  </si>
  <si>
    <t>HMET5120 - Qualitative methods</t>
  </si>
  <si>
    <t>HIMA5500 - Master thesis IMA</t>
  </si>
  <si>
    <t>HHEM5500 - Master thesis eu-HEM</t>
  </si>
  <si>
    <t>HGOV5200 - Topics in Health Governance</t>
  </si>
  <si>
    <t xml:space="preserve">Basic mathematics for health economists </t>
  </si>
  <si>
    <t>HEPMA/eu-HEM, 2018-2019</t>
  </si>
  <si>
    <t>Oblig/elektivt</t>
  </si>
  <si>
    <t>Per semester</t>
  </si>
  <si>
    <t>GERSYK4102 - Avansert klinisk geriatrisk sykepleie - pasienter i ustabile sykdomsfaser</t>
  </si>
  <si>
    <t>GERSYK4103- Avansert klinisk geriatrisk sykepleie - helsefremming og sykdomsforebygging</t>
  </si>
  <si>
    <t>http://www.uio.no/studier/emner/medisin/isv/GERSYK4104/</t>
  </si>
  <si>
    <t>GERSYK4201 - Sykepleievitenskapens teori og verdigrunnlag</t>
  </si>
  <si>
    <t>GERSYK4202 - Forskning og utviklingsarbeid – teori og praksis</t>
  </si>
  <si>
    <t>GERSYK4301 - Forskningsprosessen</t>
  </si>
  <si>
    <t>GERSYK4303 - Metodefordypning - kvalitativ del</t>
  </si>
  <si>
    <t>GERSYK4304 - Metodefordypning - kvantitativ del</t>
  </si>
  <si>
    <t>GERSYK4401 - Normal aldring i et livsløpsperspektiv</t>
  </si>
  <si>
    <t>GERSYK4403 - Farmakologi</t>
  </si>
  <si>
    <t>GERSYK4404 - Systematisk, fysisk vurdering</t>
  </si>
  <si>
    <t>GERSYK4500 - Masteroppgave - avansert geriatrisk sykepleie</t>
  </si>
  <si>
    <t>AGS</t>
  </si>
  <si>
    <t>Antall stud</t>
  </si>
  <si>
    <t>Masteroppgaven</t>
  </si>
  <si>
    <t>Sum undervisningstimer inkl MA-oppgaven</t>
  </si>
  <si>
    <t>HEPMA: Sum undervisningstimer utenom MA-oppgaven</t>
  </si>
  <si>
    <t>Timer pr emne etter avdeling</t>
  </si>
  <si>
    <t>Samlet</t>
  </si>
  <si>
    <t>H</t>
  </si>
  <si>
    <t>Intro Qualitative methods</t>
  </si>
  <si>
    <t>Intro Quantitative methods</t>
  </si>
  <si>
    <t>V</t>
  </si>
  <si>
    <t xml:space="preserve">E </t>
  </si>
  <si>
    <t>H?</t>
  </si>
  <si>
    <t>Heled?</t>
  </si>
  <si>
    <t>O/E</t>
  </si>
  <si>
    <t>Sem</t>
  </si>
  <si>
    <t>U-tim</t>
  </si>
  <si>
    <t>E-tid</t>
  </si>
  <si>
    <t>Helse-vit</t>
  </si>
  <si>
    <t xml:space="preserve">Samf. med </t>
  </si>
  <si>
    <t>Syke-pleie</t>
  </si>
  <si>
    <t>Heled</t>
  </si>
  <si>
    <t>Kommentarer</t>
  </si>
  <si>
    <t>Delt undevisning mellom avdelinger</t>
  </si>
  <si>
    <t>Delt undervisning mellom avdelinger</t>
  </si>
  <si>
    <t>Kode</t>
  </si>
  <si>
    <t>Fundamentals of I C H</t>
  </si>
  <si>
    <t>U-tid</t>
  </si>
  <si>
    <t>Under utvikling:</t>
  </si>
  <si>
    <t>H-vit: Ett eller to emner undervises høst</t>
  </si>
  <si>
    <t>Sykepl</t>
  </si>
  <si>
    <t>Helsev</t>
  </si>
  <si>
    <t>Evidence-based</t>
  </si>
  <si>
    <t>MA-oppgave Helsevit</t>
  </si>
  <si>
    <t>MA-oppgave ICH</t>
  </si>
  <si>
    <t>Samf</t>
  </si>
  <si>
    <t>V/H</t>
  </si>
  <si>
    <t>Administrative oppgaver</t>
  </si>
  <si>
    <t>Emneledelse, 5 ECTS</t>
  </si>
  <si>
    <t>Emneledelse, 10 ECTS</t>
  </si>
  <si>
    <t>emner</t>
  </si>
  <si>
    <t>timer</t>
  </si>
  <si>
    <t xml:space="preserve">Totalt </t>
  </si>
  <si>
    <t>Eksamen</t>
  </si>
  <si>
    <t>Sum</t>
  </si>
  <si>
    <t>40 kandidater</t>
  </si>
  <si>
    <t>Totalt</t>
  </si>
  <si>
    <t>Per student</t>
  </si>
  <si>
    <t>t</t>
  </si>
  <si>
    <t>stud</t>
  </si>
  <si>
    <t>Per semester (ved fulltidsstudium)</t>
  </si>
  <si>
    <t xml:space="preserve">Basic statistics for health economists </t>
  </si>
  <si>
    <t>= går ikke inneværende år</t>
  </si>
  <si>
    <t>Tverrvitenskapelig helseforskning og ICH</t>
  </si>
  <si>
    <t>MHA, 2018-2019</t>
  </si>
  <si>
    <t>HADM4001 – Metode og statistikk</t>
  </si>
  <si>
    <t>HADM4103 – Ledelse i helsevesenet</t>
  </si>
  <si>
    <t>HADM4203 – Helseøkonomisk analyse</t>
  </si>
  <si>
    <t>HADM4202 – Finansiering og organisering av helsetjenester</t>
  </si>
  <si>
    <t>HADM4102 – Ledelsespsykologi</t>
  </si>
  <si>
    <t>HADM4402 – Kvalitet og pasientsikkerhet</t>
  </si>
  <si>
    <t>HADM4204 – Foretaksøkonomi i helsesektoren</t>
  </si>
  <si>
    <t>HADM4104 – Organisering og endringsledelse</t>
  </si>
  <si>
    <t>HADM4403 – Medisinsk epidemiologi og kunnskapshåndtering</t>
  </si>
  <si>
    <t>HADM4301 – Helserett</t>
  </si>
  <si>
    <t>HADM4502 Masteroppgave</t>
  </si>
  <si>
    <t>MHA: Sum undervisningstimer utenom MA-oppgaven</t>
  </si>
  <si>
    <t>HMED4101 – Kvalitet i helsetjenestene</t>
  </si>
  <si>
    <t>HMED4102 – Komparativ helsepolitikk</t>
  </si>
  <si>
    <t>HLED4103 – Ledelse med kasuistikk</t>
  </si>
  <si>
    <t>HADM4002 – Fordypning i metode</t>
  </si>
  <si>
    <t>Bacheloroppgaven</t>
  </si>
  <si>
    <t>HLED1102 – Helsetjenesten i samfunnet - innføring i helsepolitikk</t>
  </si>
  <si>
    <t>BA, 2018-2019</t>
  </si>
  <si>
    <t>HMED1101 – Helsefaglig grunnkunnskap og nomenklatur</t>
  </si>
  <si>
    <t xml:space="preserve">HØKON1201 – Bedriftsøkonomi </t>
  </si>
  <si>
    <t>HLED1201 – Helseledelse og organisering 1: Lederroller og styring</t>
  </si>
  <si>
    <t>HEXFAC1000 – Examen Facultatum</t>
  </si>
  <si>
    <t>HØKON2001 – Helseøkonomi 1</t>
  </si>
  <si>
    <t>HSTAT1101 – Innføring i statistikk</t>
  </si>
  <si>
    <t>HMED2101 – Medisin i samfunnet</t>
  </si>
  <si>
    <t>HLED3001 – Helseledelse og organisering 2: Fordypning i styringsverktøy</t>
  </si>
  <si>
    <t>HØKON3001 – Helseøkonomi 2</t>
  </si>
  <si>
    <t>HINF1102 – Medisinsk informatikk og logistikk</t>
  </si>
  <si>
    <t>HLED3000 – Bacheloroppgave i helseledelse og helseøkonomi</t>
  </si>
  <si>
    <t>Helsefag</t>
  </si>
  <si>
    <t>MHA</t>
  </si>
  <si>
    <t>KLOK</t>
  </si>
  <si>
    <t>Etikk</t>
  </si>
  <si>
    <t>Samfmed</t>
  </si>
  <si>
    <t>Allmed</t>
  </si>
  <si>
    <t>BA</t>
  </si>
  <si>
    <t>HEPMA/eu-HEM</t>
  </si>
  <si>
    <t>Medisin</t>
  </si>
  <si>
    <t>TVH/ICH</t>
  </si>
  <si>
    <t>Klinisk?</t>
  </si>
  <si>
    <t>Pasienterfaringer og pårørendedeltakelse</t>
  </si>
  <si>
    <t xml:space="preserve">Elektive: </t>
  </si>
  <si>
    <t>Skal ha:</t>
  </si>
  <si>
    <t>15 ECTS</t>
  </si>
  <si>
    <t>Har:</t>
  </si>
  <si>
    <t>30 studenter</t>
  </si>
  <si>
    <t xml:space="preserve">Har: </t>
  </si>
  <si>
    <t>7 emner a 5 ECTS</t>
  </si>
  <si>
    <t xml:space="preserve">Emner per student: </t>
  </si>
  <si>
    <t xml:space="preserve">Student per emne: </t>
  </si>
  <si>
    <t xml:space="preserve">dvs </t>
  </si>
  <si>
    <t>90 emner skal tas</t>
  </si>
  <si>
    <t>adm oppgaver</t>
  </si>
  <si>
    <t>5 ects</t>
  </si>
  <si>
    <t>10ects</t>
  </si>
  <si>
    <t>20 ects</t>
  </si>
  <si>
    <t>60 ects</t>
  </si>
  <si>
    <t>GERSYK4405</t>
  </si>
  <si>
    <t>0 ects</t>
  </si>
  <si>
    <t>10 ECTS</t>
  </si>
  <si>
    <t>4 emner a 5 ECTS</t>
  </si>
  <si>
    <t>60 emner skal tas</t>
  </si>
  <si>
    <t>30 ects</t>
  </si>
  <si>
    <t>20 ECTS</t>
  </si>
  <si>
    <t>50 studenter</t>
  </si>
  <si>
    <t>12 emner a 5 ECTS</t>
  </si>
  <si>
    <t>200 emner skal tas</t>
  </si>
  <si>
    <t>Advanced module in qualitative</t>
  </si>
  <si>
    <t>Advanced module in quantitative</t>
  </si>
  <si>
    <t>80 studenter</t>
  </si>
  <si>
    <t>20 emner a 5 ECTS</t>
  </si>
  <si>
    <t>240 emner skal tas</t>
  </si>
  <si>
    <t>Ressursinnsats per student (B)</t>
  </si>
  <si>
    <t>Eu-HEM</t>
  </si>
  <si>
    <t>HEPMA</t>
  </si>
  <si>
    <t>ICH</t>
  </si>
  <si>
    <t>THF</t>
  </si>
  <si>
    <t>Fordypning i kvantitativ metode</t>
  </si>
  <si>
    <t>Studieplasser (A)</t>
  </si>
  <si>
    <t>Disse normene er basert fakultetets normer i budsjettfordelingsmodellen. Der det ikke eksisterer normer fra fakultetet har Helsam laget egne normer basert på gjennomsnittlig ressursbruk ved de ulike tiltakene.</t>
  </si>
  <si>
    <t>Tiltak</t>
  </si>
  <si>
    <t>Norm for ressursbruk</t>
  </si>
  <si>
    <t>5 ECTS</t>
  </si>
  <si>
    <t>Masteroppgave 30 ECTS</t>
  </si>
  <si>
    <t>Masteroppgave 60 ECTS</t>
  </si>
  <si>
    <t>Eksamener:</t>
  </si>
  <si>
    <t>Ordinære kurs/emner</t>
  </si>
  <si>
    <t>Sensur av oppgaver:</t>
  </si>
  <si>
    <t>BA-oppgaven</t>
  </si>
  <si>
    <t>MA-oppgave 30 ECTS</t>
  </si>
  <si>
    <t>MA-oppgave 60 ECTS</t>
  </si>
  <si>
    <t>20 timer</t>
  </si>
  <si>
    <t>40 timer</t>
  </si>
  <si>
    <t>60 timer</t>
  </si>
  <si>
    <t>30 timer</t>
  </si>
  <si>
    <t>1 time</t>
  </si>
  <si>
    <t>4 timer</t>
  </si>
  <si>
    <t>8 timer</t>
  </si>
  <si>
    <t>12 timer</t>
  </si>
  <si>
    <t>Tim</t>
  </si>
  <si>
    <t>Stud</t>
  </si>
  <si>
    <t>Tim sensur</t>
  </si>
  <si>
    <t>Emneledelse</t>
  </si>
  <si>
    <t>Undervisningsnorm for emner:</t>
  </si>
  <si>
    <t>Sum undervisningstimer inkl BA-oppgaven</t>
  </si>
  <si>
    <t>Alle undervisningstimer multipliseres med 4 (som i fakultetets modell)</t>
  </si>
  <si>
    <t>Emneldelse, MA-oppgave</t>
  </si>
  <si>
    <t>MA-oppgaver</t>
  </si>
  <si>
    <t>10 og 15 ECTS</t>
  </si>
  <si>
    <t>Emneledelse, 30 MA-oppg</t>
  </si>
  <si>
    <t>MA-oppgaven</t>
  </si>
  <si>
    <t>Emneledelse, 10/15 ECTS</t>
  </si>
  <si>
    <t>pluss kliniske fag</t>
  </si>
  <si>
    <t>PhD - fakultet</t>
  </si>
  <si>
    <t>Phd - egenfin.</t>
  </si>
  <si>
    <t>HELED</t>
  </si>
  <si>
    <t>Sykvit</t>
  </si>
  <si>
    <t>Allmennm</t>
  </si>
  <si>
    <t>PhD- fakultet</t>
  </si>
  <si>
    <t>PhD - egenfin.</t>
  </si>
  <si>
    <t>PhD - egenfin</t>
  </si>
  <si>
    <t>Samfunnsmed</t>
  </si>
  <si>
    <t>Helsevitenskap</t>
  </si>
  <si>
    <t>Aktive kandidater 15.2.18</t>
  </si>
  <si>
    <t>HELSAM (Gruppe 1):</t>
  </si>
  <si>
    <t>Grunnenhetene</t>
  </si>
  <si>
    <t>Institutt for helse og samfunn</t>
  </si>
  <si>
    <t>Avlagte doktorgrader med interne og eksternt hovedveiledere :</t>
  </si>
  <si>
    <t>Tverrfaglig helsevitenskap</t>
  </si>
  <si>
    <t>Avdeling for helseledelse og helseøkonomi</t>
  </si>
  <si>
    <t>Avdeling for sykepleievitenskap</t>
  </si>
  <si>
    <t>Senter for medisinsk etikk</t>
  </si>
  <si>
    <t>Samfunnsmed. og global helse</t>
  </si>
  <si>
    <t>Avdeling for allmennmedisin</t>
  </si>
  <si>
    <t>Sum avdelingene</t>
  </si>
  <si>
    <t>Kilde: DBH, avlagte doktorgrader</t>
  </si>
  <si>
    <t>DBH</t>
  </si>
  <si>
    <t>institutt</t>
  </si>
  <si>
    <t>avd.</t>
  </si>
  <si>
    <t>FORDELING:</t>
  </si>
  <si>
    <t>HELSAM (Gruppe 2):</t>
  </si>
  <si>
    <t>Avlagte doktorgrader med interne  hovedveiledere ansatt ved UiO:</t>
  </si>
  <si>
    <t>Pris pr doktorgrad:</t>
  </si>
  <si>
    <t>Snittandel 2011-18</t>
  </si>
  <si>
    <t>Snitt hovedveileder avlagte grader</t>
  </si>
  <si>
    <t>Beregnet hovedveil</t>
  </si>
  <si>
    <t>Arbeidstid</t>
  </si>
  <si>
    <t>Phd - veil</t>
  </si>
  <si>
    <t>Phd- veil</t>
  </si>
  <si>
    <t>Phd veil</t>
  </si>
  <si>
    <t xml:space="preserve">Jeg gjorde en justering hvor jeg tok utgangspunkt i kandidatoversikt som er ca ett år gammel. Så tok jeg bort de som hadde sluttdato før 2015. Så vektet jeg det antallet med snittet av hovedveilederskap ved avlagte grader de siste årene. Det blir jo en litt komplisert regnemåte, men tror det skulle gi et ok bilde. </t>
  </si>
  <si>
    <t>Ressursinnsats per ‘kull’ (A x B) per år</t>
  </si>
  <si>
    <t>PhD-emner V-2019/H-2019</t>
  </si>
  <si>
    <t xml:space="preserve">Forelesning </t>
  </si>
  <si>
    <t>Seminar</t>
  </si>
  <si>
    <t>Heldag-seminar</t>
  </si>
  <si>
    <t xml:space="preserve">Eksamen </t>
  </si>
  <si>
    <t>Ledelse</t>
  </si>
  <si>
    <t>Sensur</t>
  </si>
  <si>
    <t>Omregningsfaktor</t>
  </si>
  <si>
    <t xml:space="preserve">4.0 </t>
  </si>
  <si>
    <t xml:space="preserve">2.0 </t>
  </si>
  <si>
    <t xml:space="preserve">1.0 </t>
  </si>
  <si>
    <t>Tallene er etter omregning</t>
  </si>
  <si>
    <t>Multi:</t>
  </si>
  <si>
    <t>MF9010 2019 (3 ganger)</t>
  </si>
  <si>
    <t>Samf.med</t>
  </si>
  <si>
    <t>Alm.med</t>
  </si>
  <si>
    <t>MF9140 – Kvalitative forskningsmetoder (3 ganger)</t>
  </si>
  <si>
    <t>Div samf.medsisin</t>
  </si>
  <si>
    <t>MF9175 – Helsetjenesteforskning</t>
  </si>
  <si>
    <t>Div. HELED</t>
  </si>
  <si>
    <t xml:space="preserve">MF9185 – Critical perspectives on health and disease </t>
  </si>
  <si>
    <t>Div SME</t>
  </si>
  <si>
    <t>Div helsefag</t>
  </si>
  <si>
    <t>Div samf.med</t>
  </si>
  <si>
    <t>Div heled</t>
  </si>
  <si>
    <t xml:space="preserve">MF9230 – Kurs i klinisk, epidemiologisk og samfunnsmedisinsk forskning </t>
  </si>
  <si>
    <t>Div. samfunnsmedsisin</t>
  </si>
  <si>
    <t>MF9295 – Global health</t>
  </si>
  <si>
    <t>Div samfunnsmed</t>
  </si>
  <si>
    <t>MF9580 – Epidemiological methods, beyond the basics</t>
  </si>
  <si>
    <t xml:space="preserve">Div samf.med </t>
  </si>
  <si>
    <t>Sum per avdeling</t>
  </si>
  <si>
    <t>PhD - eksternt fin</t>
  </si>
  <si>
    <t>Avdeling</t>
  </si>
  <si>
    <t>Aktivitet</t>
  </si>
  <si>
    <t>Årsverk (763 t)</t>
  </si>
  <si>
    <t xml:space="preserve">HES9280 – Introduction to medical anthropology </t>
  </si>
  <si>
    <t>Div samfunsmed (lite info)</t>
  </si>
  <si>
    <t>HES9285 – The Economics of Hospitals</t>
  </si>
  <si>
    <t>Div. heled</t>
  </si>
  <si>
    <t xml:space="preserve">HES9315 – Systematiske oversikter </t>
  </si>
  <si>
    <t>Div. allmennmedisin</t>
  </si>
  <si>
    <t>HES-KURSENE</t>
  </si>
  <si>
    <t>HES9320 – Medisinsk historie</t>
  </si>
  <si>
    <t>Div samfunnsmedisin</t>
  </si>
  <si>
    <t xml:space="preserve">Multi: </t>
  </si>
  <si>
    <t>HES9325 – Register-based epidemiology</t>
  </si>
  <si>
    <t xml:space="preserve">HES9355 – Reproductive and sexual health </t>
  </si>
  <si>
    <t>HES9365 – NordForsk - Registerbased epidemiology</t>
  </si>
  <si>
    <t>HES9520 – Oppfølgingskurs kvalitativ metode</t>
  </si>
  <si>
    <t>Multi</t>
  </si>
  <si>
    <t>Sum per avdeling korrigert for eksternt finansierte</t>
  </si>
  <si>
    <t>Ekstern finansierte</t>
  </si>
  <si>
    <t>Sum totalt</t>
  </si>
  <si>
    <t>Forventet ressursbruk beregnet på grunnlag av nye normer - ny opptelling, november 2019</t>
  </si>
  <si>
    <t>Samlet årsverksinnsats totalt</t>
  </si>
  <si>
    <t>Allmennmedisin V19 og H19</t>
  </si>
  <si>
    <t xml:space="preserve">Gruppe </t>
  </si>
  <si>
    <t>Heldagseminar</t>
  </si>
  <si>
    <t xml:space="preserve">Journal </t>
  </si>
  <si>
    <t xml:space="preserve">Kl smågr </t>
  </si>
  <si>
    <t xml:space="preserve">Klinikk </t>
  </si>
  <si>
    <t xml:space="preserve">Kurs </t>
  </si>
  <si>
    <t xml:space="preserve">TBL </t>
  </si>
  <si>
    <t xml:space="preserve">0.33 </t>
  </si>
  <si>
    <t>Sum 521500</t>
  </si>
  <si>
    <t>Ansatte på 521510</t>
  </si>
  <si>
    <t>Ansatte på 521511</t>
  </si>
  <si>
    <t>Sum faget</t>
  </si>
  <si>
    <t>Spesifisering eksamen og eksterne undervisere pr semester</t>
  </si>
  <si>
    <t>Medlem eksamenskommmisjon modul 4, 5, 6, 7 og 8</t>
  </si>
  <si>
    <t>Skaffe pasienter til eksamen</t>
  </si>
  <si>
    <t>Rekruttere, koordinere og kvalsikre lektorkorpsene inkl januar seminar</t>
  </si>
  <si>
    <t>30 stk deltagere på muntlig</t>
  </si>
  <si>
    <t>Oppgaver til eksamen i modul 1</t>
  </si>
  <si>
    <t>Årlig belastning</t>
  </si>
  <si>
    <t>Ukeekvivalenter for faget</t>
  </si>
  <si>
    <t>Arbeidstimer pr UE</t>
  </si>
  <si>
    <t>Trekker fra 1 UE for tidlig pas kontakt og 0,2 for sykehjemsmedisin</t>
  </si>
  <si>
    <t>Praksis</t>
  </si>
  <si>
    <t>Praksis: Tidlig pasientkontakt årsbudsjett</t>
  </si>
  <si>
    <t>Praksis modul 7: allmennlege og lokalsykehus</t>
  </si>
  <si>
    <t>Sykehjemspraksis</t>
  </si>
  <si>
    <t>Sum årlig kostnad praksis</t>
  </si>
  <si>
    <t>Ukeekvivalenter</t>
  </si>
  <si>
    <t>Kr pr UE</t>
  </si>
  <si>
    <t>Samfunnsmedisin V19 og H19</t>
  </si>
  <si>
    <t>Driftskostnader modul 5</t>
  </si>
  <si>
    <t>Medlem eksamenskommmisjon 1,5 og 7</t>
  </si>
  <si>
    <t>Leder eksamenskommisjon modul 7</t>
  </si>
  <si>
    <t>Muntlig eksam modul 5 (3 pers 8 t*1,5)</t>
  </si>
  <si>
    <t>Refleksjonsnotater under praksis modul 7 (40 t x 6 innleveringer)</t>
  </si>
  <si>
    <t>Utkast individuell plan modul 5</t>
  </si>
  <si>
    <t>Eksamensoppgaver modul 6 og 8</t>
  </si>
  <si>
    <t>Modul 7</t>
  </si>
  <si>
    <t>Veiledning av studentoppgave under praksis i modul 7 = refleksjonsnotater, pilotfase</t>
  </si>
  <si>
    <t>110 x 6 oppgaver pr semester</t>
  </si>
  <si>
    <t>40 timer på 6 pers pr semester</t>
  </si>
  <si>
    <t>Modul 5; utkast til individuell plan ca 2 sider</t>
  </si>
  <si>
    <t>3 timer pr 12 grupper</t>
  </si>
  <si>
    <t>Eksamenskommisjon i modul 1,5 og 7</t>
  </si>
  <si>
    <t>Leder eksamenskommisjon i modul 7</t>
  </si>
  <si>
    <t>Leverer oppgaver til modul 6 og 8</t>
  </si>
  <si>
    <t>Muntlig eksamen i modul 5</t>
  </si>
  <si>
    <t>3 pers i en hel dag</t>
  </si>
  <si>
    <t>Avklare om innsatsen i modul 1 kommer i tillegg til  kommisjonsarbeidet, høre med basalfag</t>
  </si>
  <si>
    <t>Elektive emner; fanges opp som undervisning etter hvordan det er registrert</t>
  </si>
  <si>
    <t>Vurdere å ta inn emneledere som en egeninnsats</t>
  </si>
  <si>
    <t>Emneansvar; fordeler arbeidet i de seks modulene</t>
  </si>
  <si>
    <t>Skjevhet i adm støtte; modulkoordinatorer ivaretar hovedfagene men i mindre grad øvrige fag</t>
  </si>
  <si>
    <t>KLoK v19 og H19</t>
  </si>
  <si>
    <t>Sum 2019</t>
  </si>
  <si>
    <t>Sum 2018</t>
  </si>
  <si>
    <t>Sum 2017</t>
  </si>
  <si>
    <t>Medlem modulutvalg 7 og 8</t>
  </si>
  <si>
    <t>Oppgavevurdering modul 7 (20 min pr oppgave) hele kullet</t>
  </si>
  <si>
    <t>Veiledning og vurdering av opg modul 8</t>
  </si>
  <si>
    <t>Annet?</t>
  </si>
  <si>
    <t>Sum eksamen og timelønn pr semester</t>
  </si>
  <si>
    <t>Etikkl V19 og H19</t>
  </si>
  <si>
    <t>Forelesning</t>
  </si>
  <si>
    <t>Gruppe</t>
  </si>
  <si>
    <t>Heldagsem</t>
  </si>
  <si>
    <t>Journal</t>
  </si>
  <si>
    <t>Kl smågr</t>
  </si>
  <si>
    <t>Klinikk</t>
  </si>
  <si>
    <t>Kurs</t>
  </si>
  <si>
    <t>TBL</t>
  </si>
  <si>
    <t>Master-veil</t>
  </si>
  <si>
    <t>PhD-veil</t>
  </si>
  <si>
    <t>Annet</t>
  </si>
  <si>
    <t>Medlem eksamenskommmisjon modul 2 og 7</t>
  </si>
  <si>
    <t>Klinisk eksamen (modul 2) i tillegg til kommisjon</t>
  </si>
  <si>
    <t>Refleksjonsnotater modul 3 (uttelling 0,5t pr notat)</t>
  </si>
  <si>
    <t>Refleksjonsnotater modul 5 (uttelling 0,5t pr notat)</t>
  </si>
  <si>
    <t>Eksamensoppgaver til modul 3,5,6,8 (10 t pr modul)</t>
  </si>
  <si>
    <t>Sum tillegg pr semester</t>
  </si>
  <si>
    <t>KLoK-oppgaven</t>
  </si>
  <si>
    <t>5 timer</t>
  </si>
  <si>
    <t>AGS/AKS</t>
  </si>
  <si>
    <t>Tillegg metode</t>
  </si>
  <si>
    <t>Allmennmedisin mener at det er mangler i registreringen</t>
  </si>
  <si>
    <t>NN</t>
  </si>
  <si>
    <t>Foreløpig mye usikkerhet - kliniske fag ikke ressursberegnet, timebehovet er isolert sett høyere enn dette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</si>
</sst>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kr&quot;\ * #,##0.00_-;\-&quot;kr&quot;\ * #,##0.00_-;_-&quot;kr&quot;\ * &quot;-&quot;??_-;_-@_-"/>
    <numFmt numFmtId="164" formatCode="0.0"/>
    <numFmt numFmtId="165" formatCode="_ * #,##0.00_ ;_ * \-#,##0.00_ ;_ * &quot;-&quot;??_ ;_ @_ "/>
    <numFmt numFmtId="166" formatCode="#,##0.0"/>
    <numFmt numFmtId="167" formatCode="_ &quot;kr&quot;\ * #,##0_ ;_ &quot;kr&quot;\ * \-#,##0_ ;_ &quot;kr&quot;\ * &quot;-&quot;??_ ;_ @_ "/>
  </numFmts>
  <fonts count="20" x14ac:knownFonts="1">
    <font>
      <sz val="11"/>
      <color theme="1"/>
      <name val="Calibri"/>
      <family val="2"/>
      <scheme val="minor"/>
    </font>
    <font>
      <b/>
      <sz val="14"/>
      <color theme="1"/>
      <name val="Calibri"/>
      <family val="2"/>
      <scheme val="minor"/>
    </font>
    <font>
      <b/>
      <sz val="11"/>
      <color theme="1"/>
      <name val="Calibri"/>
      <family val="2"/>
      <scheme val="minor"/>
    </font>
    <font>
      <sz val="14"/>
      <color theme="1"/>
      <name val="Calibri"/>
      <family val="2"/>
      <scheme val="minor"/>
    </font>
    <font>
      <i/>
      <sz val="12"/>
      <color theme="1"/>
      <name val="Calibri"/>
      <family val="2"/>
      <scheme val="minor"/>
    </font>
    <font>
      <i/>
      <sz val="11"/>
      <color theme="1"/>
      <name val="Calibri"/>
      <family val="2"/>
      <scheme val="minor"/>
    </font>
    <font>
      <sz val="11"/>
      <color theme="0"/>
      <name val="Calibri"/>
      <family val="2"/>
      <scheme val="minor"/>
    </font>
    <font>
      <sz val="11"/>
      <color rgb="FF222222"/>
      <name val="Calibri"/>
      <family val="2"/>
      <scheme val="minor"/>
    </font>
    <font>
      <sz val="16"/>
      <color theme="1"/>
      <name val="Calibri"/>
      <family val="2"/>
      <scheme val="minor"/>
    </font>
    <font>
      <sz val="11"/>
      <color theme="1"/>
      <name val="Calibri"/>
      <family val="2"/>
      <scheme val="minor"/>
    </font>
    <font>
      <sz val="11"/>
      <color rgb="FFFF0000"/>
      <name val="Calibri"/>
      <family val="2"/>
      <scheme val="minor"/>
    </font>
    <font>
      <b/>
      <sz val="10"/>
      <name val="Times New Roman"/>
      <family val="1"/>
    </font>
    <font>
      <sz val="10"/>
      <name val="Times New Roman"/>
      <family val="1"/>
    </font>
    <font>
      <b/>
      <sz val="10"/>
      <color rgb="FFFF0000"/>
      <name val="Times New Roman"/>
      <family val="1"/>
    </font>
    <font>
      <sz val="10"/>
      <color theme="1"/>
      <name val="Times New Roman"/>
      <family val="1"/>
    </font>
    <font>
      <sz val="10"/>
      <color rgb="FFFF0000"/>
      <name val="Times New Roman"/>
      <family val="1"/>
    </font>
    <font>
      <sz val="10"/>
      <name val="Arial"/>
      <family val="2"/>
    </font>
    <font>
      <sz val="10"/>
      <color rgb="FFFF0000"/>
      <name val="Arial"/>
      <family val="2"/>
    </font>
    <font>
      <b/>
      <sz val="10"/>
      <color rgb="FFFF0000"/>
      <name val="Arial"/>
      <family val="2"/>
    </font>
    <font>
      <b/>
      <sz val="12"/>
      <color theme="1"/>
      <name val="Calibri"/>
      <family val="2"/>
      <scheme val="minor"/>
    </font>
  </fonts>
  <fills count="11">
    <fill>
      <patternFill patternType="none"/>
    </fill>
    <fill>
      <patternFill patternType="gray125"/>
    </fill>
    <fill>
      <patternFill patternType="solid">
        <fgColor rgb="FF92D050"/>
        <bgColor indexed="64"/>
      </patternFill>
    </fill>
    <fill>
      <patternFill patternType="solid">
        <fgColor theme="4" tint="0.59999389629810485"/>
        <bgColor indexed="64"/>
      </patternFill>
    </fill>
    <fill>
      <patternFill patternType="solid">
        <fgColor theme="9"/>
      </patternFill>
    </fill>
    <fill>
      <patternFill patternType="solid">
        <fgColor rgb="FFFFFF00"/>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7" tint="0.79998168889431442"/>
        <bgColor indexed="64"/>
      </patternFill>
    </fill>
  </fills>
  <borders count="10">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s>
  <cellStyleXfs count="5">
    <xf numFmtId="0" fontId="0" fillId="0" borderId="0"/>
    <xf numFmtId="0" fontId="6" fillId="4" borderId="0" applyNumberFormat="0" applyBorder="0" applyAlignment="0" applyProtection="0"/>
    <xf numFmtId="9" fontId="9" fillId="0" borderId="0" applyFont="0" applyFill="0" applyBorder="0" applyAlignment="0" applyProtection="0"/>
    <xf numFmtId="0" fontId="16" fillId="0" borderId="0"/>
    <xf numFmtId="44" fontId="9" fillId="0" borderId="0" applyFont="0" applyFill="0" applyBorder="0" applyAlignment="0" applyProtection="0"/>
  </cellStyleXfs>
  <cellXfs count="117">
    <xf numFmtId="0" fontId="0" fillId="0" borderId="0" xfId="0"/>
    <xf numFmtId="0" fontId="1" fillId="0" borderId="0" xfId="0" applyFont="1"/>
    <xf numFmtId="0" fontId="0" fillId="0" borderId="1" xfId="0" applyBorder="1"/>
    <xf numFmtId="0" fontId="2" fillId="0" borderId="0" xfId="0" applyFont="1"/>
    <xf numFmtId="0" fontId="0" fillId="0" borderId="3" xfId="0" applyBorder="1"/>
    <xf numFmtId="0" fontId="0" fillId="0" borderId="2" xfId="0" applyFill="1" applyBorder="1"/>
    <xf numFmtId="0" fontId="0" fillId="0" borderId="2" xfId="0" applyBorder="1"/>
    <xf numFmtId="0" fontId="0" fillId="0" borderId="0" xfId="0" applyFill="1" applyBorder="1"/>
    <xf numFmtId="0" fontId="0" fillId="0" borderId="0" xfId="0" applyBorder="1"/>
    <xf numFmtId="0" fontId="3" fillId="0" borderId="0" xfId="0" applyFont="1"/>
    <xf numFmtId="0" fontId="0" fillId="0" borderId="1" xfId="0" applyFill="1" applyBorder="1"/>
    <xf numFmtId="0" fontId="0" fillId="0" borderId="0" xfId="0" quotePrefix="1"/>
    <xf numFmtId="0" fontId="0" fillId="0" borderId="0" xfId="0" applyAlignment="1">
      <alignment wrapText="1"/>
    </xf>
    <xf numFmtId="0" fontId="0" fillId="0" borderId="1" xfId="0" applyBorder="1" applyAlignment="1">
      <alignment textRotation="255"/>
    </xf>
    <xf numFmtId="0" fontId="0" fillId="0" borderId="1" xfId="0" applyBorder="1" applyAlignment="1">
      <alignment wrapText="1"/>
    </xf>
    <xf numFmtId="0" fontId="4" fillId="0" borderId="0" xfId="0" applyFont="1"/>
    <xf numFmtId="0" fontId="5" fillId="0" borderId="0" xfId="0" applyFont="1"/>
    <xf numFmtId="1" fontId="0" fillId="0" borderId="0" xfId="0" applyNumberFormat="1" applyFill="1" applyBorder="1"/>
    <xf numFmtId="1" fontId="0" fillId="0" borderId="2" xfId="0" applyNumberFormat="1" applyBorder="1"/>
    <xf numFmtId="0" fontId="0" fillId="0" borderId="0" xfId="0" applyFont="1" applyFill="1" applyBorder="1"/>
    <xf numFmtId="0" fontId="0" fillId="0" borderId="0" xfId="0" applyFont="1"/>
    <xf numFmtId="0" fontId="0" fillId="2" borderId="0" xfId="0" applyFill="1"/>
    <xf numFmtId="0" fontId="0" fillId="0" borderId="0" xfId="0" applyFill="1"/>
    <xf numFmtId="0" fontId="0" fillId="3" borderId="0" xfId="0" applyFill="1"/>
    <xf numFmtId="0" fontId="6" fillId="4" borderId="0" xfId="1"/>
    <xf numFmtId="0" fontId="7" fillId="0" borderId="0" xfId="0" applyFont="1"/>
    <xf numFmtId="164" fontId="1" fillId="0" borderId="0" xfId="0" applyNumberFormat="1" applyFont="1"/>
    <xf numFmtId="164" fontId="0" fillId="0" borderId="0" xfId="0" applyNumberFormat="1"/>
    <xf numFmtId="1" fontId="0" fillId="0" borderId="0" xfId="0" applyNumberFormat="1"/>
    <xf numFmtId="0" fontId="0" fillId="0" borderId="0" xfId="0" applyAlignment="1">
      <alignment horizontal="center"/>
    </xf>
    <xf numFmtId="0" fontId="0" fillId="0" borderId="4" xfId="0" applyBorder="1"/>
    <xf numFmtId="0" fontId="4" fillId="0" borderId="1" xfId="0" applyFont="1" applyBorder="1"/>
    <xf numFmtId="0" fontId="0" fillId="5" borderId="0" xfId="0" applyFill="1" applyAlignment="1">
      <alignment horizontal="center"/>
    </xf>
    <xf numFmtId="0" fontId="0" fillId="5" borderId="4" xfId="0" applyFill="1" applyBorder="1" applyAlignment="1">
      <alignment horizontal="center"/>
    </xf>
    <xf numFmtId="0" fontId="0" fillId="0" borderId="0" xfId="0" applyBorder="1" applyAlignment="1">
      <alignment wrapText="1"/>
    </xf>
    <xf numFmtId="0" fontId="0" fillId="0" borderId="0" xfId="0" applyBorder="1" applyAlignment="1">
      <alignment horizontal="left"/>
    </xf>
    <xf numFmtId="0" fontId="8" fillId="0" borderId="0" xfId="0" applyFont="1" applyBorder="1"/>
    <xf numFmtId="0" fontId="0" fillId="0" borderId="4" xfId="0" applyBorder="1" applyAlignment="1">
      <alignment horizontal="center"/>
    </xf>
    <xf numFmtId="9" fontId="0" fillId="0" borderId="0" xfId="2" applyFont="1"/>
    <xf numFmtId="3" fontId="11" fillId="6" borderId="5" xfId="0" applyNumberFormat="1" applyFont="1" applyFill="1" applyBorder="1" applyAlignment="1">
      <alignment horizontal="left"/>
    </xf>
    <xf numFmtId="3" fontId="13" fillId="6" borderId="6" xfId="0" applyNumberFormat="1" applyFont="1" applyFill="1" applyBorder="1" applyAlignment="1">
      <alignment horizontal="left"/>
    </xf>
    <xf numFmtId="3" fontId="12" fillId="0" borderId="7" xfId="0" applyNumberFormat="1" applyFont="1" applyBorder="1" applyAlignment="1">
      <alignment horizontal="left"/>
    </xf>
    <xf numFmtId="0" fontId="10" fillId="0" borderId="0" xfId="0" applyFont="1"/>
    <xf numFmtId="3" fontId="12" fillId="0" borderId="5" xfId="0" applyNumberFormat="1" applyFont="1" applyBorder="1" applyAlignment="1">
      <alignment horizontal="left"/>
    </xf>
    <xf numFmtId="3" fontId="12" fillId="8" borderId="6" xfId="0" applyNumberFormat="1" applyFont="1" applyFill="1" applyBorder="1" applyAlignment="1">
      <alignment horizontal="left"/>
    </xf>
    <xf numFmtId="0" fontId="12" fillId="9" borderId="5" xfId="0" applyFont="1" applyFill="1" applyBorder="1"/>
    <xf numFmtId="0" fontId="17" fillId="0" borderId="0" xfId="0" applyFont="1"/>
    <xf numFmtId="3" fontId="12" fillId="0" borderId="8" xfId="0" applyNumberFormat="1" applyFont="1" applyFill="1" applyBorder="1" applyAlignment="1">
      <alignment horizontal="left"/>
    </xf>
    <xf numFmtId="0" fontId="12" fillId="6" borderId="0" xfId="0" applyFont="1" applyFill="1" applyBorder="1" applyAlignment="1" applyProtection="1"/>
    <xf numFmtId="0" fontId="12" fillId="6" borderId="5" xfId="0" applyFont="1" applyFill="1" applyBorder="1" applyAlignment="1" applyProtection="1"/>
    <xf numFmtId="0" fontId="12" fillId="7" borderId="5" xfId="0" applyFont="1" applyFill="1" applyBorder="1" applyAlignment="1" applyProtection="1"/>
    <xf numFmtId="0" fontId="14" fillId="7" borderId="5" xfId="0" applyFont="1" applyFill="1" applyBorder="1" applyAlignment="1" applyProtection="1"/>
    <xf numFmtId="0" fontId="12" fillId="8" borderId="5" xfId="0" applyFont="1" applyFill="1" applyBorder="1" applyAlignment="1" applyProtection="1"/>
    <xf numFmtId="0" fontId="15" fillId="7" borderId="5" xfId="0" applyFont="1" applyFill="1" applyBorder="1" applyAlignment="1" applyProtection="1"/>
    <xf numFmtId="0" fontId="12" fillId="7" borderId="5" xfId="3" applyFont="1" applyFill="1" applyBorder="1" applyAlignment="1" applyProtection="1"/>
    <xf numFmtId="0" fontId="14" fillId="7" borderId="5" xfId="3" applyFont="1" applyFill="1" applyBorder="1" applyAlignment="1" applyProtection="1"/>
    <xf numFmtId="0" fontId="12" fillId="8" borderId="5" xfId="3" applyFont="1" applyFill="1" applyBorder="1" applyAlignment="1" applyProtection="1"/>
    <xf numFmtId="0" fontId="15" fillId="7" borderId="5" xfId="3" applyFont="1" applyFill="1" applyBorder="1" applyAlignment="1" applyProtection="1"/>
    <xf numFmtId="0" fontId="15" fillId="0" borderId="0" xfId="0" applyFont="1" applyFill="1" applyBorder="1" applyAlignment="1" applyProtection="1"/>
    <xf numFmtId="0" fontId="12" fillId="0" borderId="0" xfId="0" applyFont="1" applyFill="1" applyBorder="1" applyAlignment="1" applyProtection="1"/>
    <xf numFmtId="0" fontId="12" fillId="8" borderId="8" xfId="3" applyFont="1" applyFill="1" applyBorder="1" applyAlignment="1" applyProtection="1"/>
    <xf numFmtId="3" fontId="18" fillId="0" borderId="0" xfId="0" applyNumberFormat="1" applyFont="1"/>
    <xf numFmtId="165" fontId="12" fillId="6" borderId="0" xfId="0" applyNumberFormat="1" applyFont="1" applyFill="1" applyBorder="1" applyAlignment="1" applyProtection="1"/>
    <xf numFmtId="9" fontId="12" fillId="6" borderId="0" xfId="0" applyNumberFormat="1" applyFont="1" applyFill="1" applyBorder="1" applyAlignment="1" applyProtection="1"/>
    <xf numFmtId="0" fontId="11" fillId="6" borderId="6" xfId="0" applyFont="1" applyFill="1" applyBorder="1" applyAlignment="1">
      <alignment horizontal="left"/>
    </xf>
    <xf numFmtId="3" fontId="10" fillId="0" borderId="0" xfId="0" applyNumberFormat="1" applyFont="1"/>
    <xf numFmtId="0" fontId="15" fillId="8" borderId="5" xfId="0" applyFont="1" applyFill="1" applyBorder="1" applyAlignment="1" applyProtection="1"/>
    <xf numFmtId="0" fontId="12" fillId="0" borderId="5" xfId="0" applyFont="1" applyBorder="1" applyAlignment="1">
      <alignment horizontal="left"/>
    </xf>
    <xf numFmtId="0" fontId="15" fillId="8" borderId="5" xfId="3" applyFont="1" applyFill="1" applyBorder="1" applyAlignment="1" applyProtection="1"/>
    <xf numFmtId="9" fontId="0" fillId="0" borderId="0" xfId="0" applyNumberFormat="1"/>
    <xf numFmtId="0" fontId="0" fillId="0" borderId="0" xfId="0" applyAlignment="1">
      <alignment horizontal="right"/>
    </xf>
    <xf numFmtId="0" fontId="0" fillId="0" borderId="0" xfId="0" applyAlignment="1">
      <alignment horizontal="right" wrapText="1"/>
    </xf>
    <xf numFmtId="0" fontId="0" fillId="5" borderId="1" xfId="0" applyFill="1" applyBorder="1"/>
    <xf numFmtId="0" fontId="0" fillId="5" borderId="0" xfId="0" applyFill="1"/>
    <xf numFmtId="0" fontId="0" fillId="0" borderId="0" xfId="0" applyAlignment="1">
      <alignment vertical="center"/>
    </xf>
    <xf numFmtId="0" fontId="0" fillId="0" borderId="9" xfId="0" applyBorder="1"/>
    <xf numFmtId="0" fontId="0" fillId="5" borderId="9" xfId="0" applyFill="1" applyBorder="1"/>
    <xf numFmtId="164" fontId="0" fillId="0" borderId="9" xfId="0" applyNumberFormat="1" applyBorder="1"/>
    <xf numFmtId="164" fontId="0" fillId="0" borderId="1" xfId="0" applyNumberFormat="1" applyBorder="1"/>
    <xf numFmtId="164" fontId="0" fillId="0" borderId="0" xfId="0" applyNumberFormat="1" applyBorder="1"/>
    <xf numFmtId="0" fontId="5" fillId="5" borderId="0" xfId="0" applyFont="1" applyFill="1" applyAlignment="1">
      <alignment horizontal="right"/>
    </xf>
    <xf numFmtId="0" fontId="19" fillId="9" borderId="0" xfId="0" applyFont="1" applyFill="1"/>
    <xf numFmtId="2" fontId="19" fillId="9" borderId="0" xfId="0" applyNumberFormat="1" applyFont="1" applyFill="1"/>
    <xf numFmtId="0" fontId="0" fillId="7" borderId="0" xfId="0" applyFill="1"/>
    <xf numFmtId="164" fontId="0" fillId="7" borderId="0" xfId="0" applyNumberFormat="1" applyFill="1"/>
    <xf numFmtId="164" fontId="0" fillId="0" borderId="0" xfId="0" applyNumberFormat="1" applyFill="1"/>
    <xf numFmtId="0" fontId="2" fillId="9" borderId="0" xfId="0" applyFont="1" applyFill="1"/>
    <xf numFmtId="164" fontId="2" fillId="9" borderId="0" xfId="0" applyNumberFormat="1" applyFont="1" applyFill="1"/>
    <xf numFmtId="3" fontId="0" fillId="0" borderId="0" xfId="0" applyNumberFormat="1"/>
    <xf numFmtId="0" fontId="0" fillId="10" borderId="0" xfId="0" applyFill="1"/>
    <xf numFmtId="0" fontId="0" fillId="10" borderId="0" xfId="0" applyFill="1" applyAlignment="1">
      <alignment wrapText="1"/>
    </xf>
    <xf numFmtId="1" fontId="0" fillId="10" borderId="0" xfId="0" applyNumberFormat="1" applyFill="1"/>
    <xf numFmtId="1" fontId="19" fillId="9" borderId="0" xfId="0" applyNumberFormat="1" applyFont="1" applyFill="1"/>
    <xf numFmtId="1" fontId="2" fillId="9" borderId="0" xfId="0" applyNumberFormat="1" applyFont="1" applyFill="1"/>
    <xf numFmtId="166" fontId="0" fillId="0" borderId="0" xfId="0" applyNumberFormat="1"/>
    <xf numFmtId="167" fontId="2" fillId="9" borderId="0" xfId="4" applyNumberFormat="1" applyFont="1" applyFill="1"/>
    <xf numFmtId="0" fontId="0" fillId="10" borderId="0" xfId="0" applyFill="1" applyAlignment="1"/>
    <xf numFmtId="2" fontId="0" fillId="7" borderId="0" xfId="0" applyNumberFormat="1" applyFill="1"/>
    <xf numFmtId="2" fontId="0" fillId="0" borderId="0" xfId="0" applyNumberFormat="1"/>
    <xf numFmtId="164" fontId="19" fillId="9" borderId="0" xfId="0" applyNumberFormat="1" applyFont="1" applyFill="1"/>
    <xf numFmtId="2" fontId="0" fillId="0" borderId="0" xfId="0" applyNumberFormat="1" applyFill="1"/>
    <xf numFmtId="1" fontId="0" fillId="0" borderId="0" xfId="0" applyNumberFormat="1" applyFill="1"/>
    <xf numFmtId="16" fontId="0" fillId="0" borderId="0" xfId="0" applyNumberFormat="1"/>
    <xf numFmtId="17" fontId="0" fillId="0" borderId="0" xfId="0" applyNumberFormat="1"/>
    <xf numFmtId="0" fontId="0" fillId="0" borderId="3" xfId="0" applyBorder="1" applyAlignment="1">
      <alignment horizontal="center"/>
    </xf>
    <xf numFmtId="0" fontId="0" fillId="0" borderId="4" xfId="0" applyBorder="1" applyAlignment="1">
      <alignment horizontal="center"/>
    </xf>
    <xf numFmtId="0" fontId="0" fillId="5" borderId="3" xfId="0" applyFill="1" applyBorder="1" applyAlignment="1">
      <alignment horizontal="center" wrapText="1"/>
    </xf>
    <xf numFmtId="0" fontId="0" fillId="5" borderId="4" xfId="0"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19" fillId="9" borderId="0" xfId="0" applyFont="1" applyFill="1" applyAlignment="1"/>
    <xf numFmtId="0" fontId="19" fillId="9" borderId="0" xfId="0" applyFont="1" applyFill="1" applyBorder="1" applyAlignment="1"/>
    <xf numFmtId="0" fontId="0" fillId="0" borderId="0" xfId="0" applyAlignment="1">
      <alignment wrapText="1"/>
    </xf>
    <xf numFmtId="0" fontId="0" fillId="10" borderId="0" xfId="0" applyFill="1" applyAlignment="1"/>
    <xf numFmtId="0" fontId="0" fillId="10" borderId="0" xfId="0" applyFill="1" applyAlignment="1">
      <alignment wrapText="1"/>
    </xf>
    <xf numFmtId="0" fontId="0" fillId="0" borderId="0" xfId="0" applyAlignment="1">
      <alignment horizontal="left" vertical="top" wrapText="1"/>
    </xf>
    <xf numFmtId="0" fontId="4" fillId="0" borderId="1" xfId="0" applyFont="1" applyBorder="1" applyAlignment="1">
      <alignment horizontal="center"/>
    </xf>
  </cellXfs>
  <cellStyles count="5">
    <cellStyle name="Accent6" xfId="1" builtinId="49"/>
    <cellStyle name="Currency" xfId="4" builtinId="4"/>
    <cellStyle name="Normal" xfId="0" builtinId="0"/>
    <cellStyle name="Normal 4"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8"/>
  <sheetViews>
    <sheetView showGridLines="0" workbookViewId="0">
      <selection activeCell="I19" sqref="I19"/>
    </sheetView>
  </sheetViews>
  <sheetFormatPr defaultRowHeight="15" x14ac:dyDescent="0.25"/>
  <cols>
    <col min="1" max="1" width="7.5703125" customWidth="1"/>
    <col min="2" max="2" width="14.28515625" customWidth="1"/>
    <col min="3" max="3" width="7.140625" customWidth="1"/>
    <col min="4" max="4" width="8.42578125" customWidth="1"/>
  </cols>
  <sheetData>
    <row r="1" spans="1:43" x14ac:dyDescent="0.2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row>
    <row r="2" spans="1:43" x14ac:dyDescent="0.25">
      <c r="A2" s="34"/>
      <c r="B2" s="8" t="s">
        <v>229</v>
      </c>
      <c r="C2" s="8"/>
      <c r="D2" s="35"/>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row>
    <row r="3" spans="1:43" x14ac:dyDescent="0.2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row>
    <row r="4" spans="1:43" ht="21" x14ac:dyDescent="0.35">
      <c r="A4" s="8"/>
      <c r="B4" s="36" t="s">
        <v>230</v>
      </c>
      <c r="C4" s="36"/>
      <c r="D4" s="8"/>
      <c r="E4" s="8"/>
      <c r="F4" s="36" t="s">
        <v>231</v>
      </c>
      <c r="G4" s="36"/>
      <c r="H4" s="36"/>
      <c r="I4" s="36"/>
      <c r="J4" s="36"/>
      <c r="K4" s="36"/>
      <c r="L4" s="36"/>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row>
    <row r="5" spans="1:43" x14ac:dyDescent="0.25">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row>
    <row r="6" spans="1:43" x14ac:dyDescent="0.25">
      <c r="A6" s="8"/>
      <c r="B6" s="8" t="s">
        <v>253</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row>
    <row r="7" spans="1:43" x14ac:dyDescent="0.25">
      <c r="A7" s="8"/>
      <c r="B7" s="7" t="s">
        <v>232</v>
      </c>
      <c r="C7" s="8"/>
      <c r="D7" s="8"/>
      <c r="E7" s="8"/>
      <c r="F7" s="8" t="s">
        <v>241</v>
      </c>
      <c r="G7" s="8" t="s">
        <v>255</v>
      </c>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row>
    <row r="8" spans="1:43" x14ac:dyDescent="0.25">
      <c r="A8" s="8"/>
      <c r="B8" s="7" t="s">
        <v>209</v>
      </c>
      <c r="C8" s="8"/>
      <c r="D8" s="8"/>
      <c r="E8" s="8"/>
      <c r="F8" s="8" t="s">
        <v>242</v>
      </c>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row>
    <row r="9" spans="1:43" x14ac:dyDescent="0.25">
      <c r="A9" s="8"/>
      <c r="B9" s="7" t="s">
        <v>193</v>
      </c>
      <c r="C9" s="8"/>
      <c r="D9" s="8"/>
      <c r="E9" s="8"/>
      <c r="F9" s="7" t="s">
        <v>243</v>
      </c>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row>
    <row r="10" spans="1:43" x14ac:dyDescent="0.25">
      <c r="A10" s="8"/>
      <c r="B10" s="7" t="s">
        <v>233</v>
      </c>
      <c r="C10" s="8"/>
      <c r="D10" s="8"/>
      <c r="E10" s="8"/>
      <c r="F10" s="7" t="s">
        <v>244</v>
      </c>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row>
    <row r="11" spans="1:43" x14ac:dyDescent="0.25">
      <c r="A11" s="8"/>
      <c r="B11" s="7" t="s">
        <v>234</v>
      </c>
      <c r="C11" s="8"/>
      <c r="D11" s="8"/>
      <c r="E11" s="8"/>
      <c r="F11" s="7" t="s">
        <v>243</v>
      </c>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row>
    <row r="12" spans="1:43" x14ac:dyDescent="0.25">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row>
    <row r="13" spans="1:43" x14ac:dyDescent="0.25">
      <c r="A13" s="8"/>
      <c r="B13" s="7" t="s">
        <v>235</v>
      </c>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row>
    <row r="14" spans="1:43" x14ac:dyDescent="0.25">
      <c r="A14" s="8"/>
      <c r="B14" s="7" t="s">
        <v>236</v>
      </c>
      <c r="C14" s="8"/>
      <c r="D14" s="8"/>
      <c r="E14" s="8"/>
      <c r="F14" s="7" t="s">
        <v>245</v>
      </c>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row>
    <row r="15" spans="1:43" x14ac:dyDescent="0.25">
      <c r="A15" s="8"/>
      <c r="B15" s="7"/>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row>
    <row r="16" spans="1:43" x14ac:dyDescent="0.25">
      <c r="A16" s="8"/>
      <c r="B16" s="7" t="s">
        <v>237</v>
      </c>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row>
    <row r="17" spans="1:43" x14ac:dyDescent="0.25">
      <c r="A17" s="8"/>
      <c r="B17" s="7" t="s">
        <v>439</v>
      </c>
      <c r="C17" s="8"/>
      <c r="D17" s="8"/>
      <c r="E17" s="8"/>
      <c r="F17" s="8" t="s">
        <v>440</v>
      </c>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row>
    <row r="18" spans="1:43" x14ac:dyDescent="0.25">
      <c r="A18" s="8"/>
      <c r="B18" s="7" t="s">
        <v>238</v>
      </c>
      <c r="C18" s="8"/>
      <c r="D18" s="8"/>
      <c r="E18" s="8"/>
      <c r="F18" s="8" t="s">
        <v>246</v>
      </c>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row>
    <row r="19" spans="1:43" x14ac:dyDescent="0.25">
      <c r="A19" s="8"/>
      <c r="B19" s="7" t="s">
        <v>239</v>
      </c>
      <c r="C19" s="8"/>
      <c r="D19" s="8"/>
      <c r="E19" s="8"/>
      <c r="F19" s="8" t="s">
        <v>247</v>
      </c>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row>
    <row r="20" spans="1:43" x14ac:dyDescent="0.25">
      <c r="A20" s="8"/>
      <c r="B20" s="7" t="s">
        <v>240</v>
      </c>
      <c r="C20" s="8"/>
      <c r="D20" s="8"/>
      <c r="E20" s="8"/>
      <c r="F20" s="7" t="s">
        <v>248</v>
      </c>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row>
    <row r="21" spans="1:43"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row>
    <row r="22" spans="1:43" x14ac:dyDescent="0.25">
      <c r="A22" s="8"/>
      <c r="B22" s="8" t="s">
        <v>252</v>
      </c>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row>
    <row r="23" spans="1:43" x14ac:dyDescent="0.25">
      <c r="A23" s="8"/>
      <c r="B23" s="8" t="s">
        <v>232</v>
      </c>
      <c r="C23" s="8">
        <v>20</v>
      </c>
      <c r="D23" s="8" t="s">
        <v>135</v>
      </c>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row>
    <row r="24" spans="1:43" x14ac:dyDescent="0.25">
      <c r="A24" s="8"/>
      <c r="B24" s="8" t="s">
        <v>258</v>
      </c>
      <c r="C24" s="8">
        <v>30</v>
      </c>
      <c r="D24" s="8" t="s">
        <v>135</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row>
    <row r="25" spans="1:43" x14ac:dyDescent="0.25">
      <c r="A25" s="8"/>
      <c r="B25" s="7" t="s">
        <v>257</v>
      </c>
      <c r="C25" s="7">
        <v>50</v>
      </c>
      <c r="D25" s="7" t="s">
        <v>135</v>
      </c>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row>
    <row r="26" spans="1:43" x14ac:dyDescent="0.2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row>
    <row r="27" spans="1:43" x14ac:dyDescent="0.2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row>
    <row r="28" spans="1:43" x14ac:dyDescent="0.2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row>
    <row r="29" spans="1:43" x14ac:dyDescent="0.2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row>
    <row r="30" spans="1:43" x14ac:dyDescent="0.2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row>
    <row r="31" spans="1:43" x14ac:dyDescent="0.25">
      <c r="A31" s="8"/>
      <c r="B31" s="7"/>
      <c r="C31" s="7"/>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row>
    <row r="32" spans="1:43" x14ac:dyDescent="0.25">
      <c r="A32" s="8"/>
      <c r="B32" s="8"/>
      <c r="C32" s="7"/>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row>
    <row r="33" spans="1:43" x14ac:dyDescent="0.2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row>
    <row r="34" spans="1:43" x14ac:dyDescent="0.2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row>
    <row r="35" spans="1:43" x14ac:dyDescent="0.2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row>
    <row r="36" spans="1:43" x14ac:dyDescent="0.2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row>
    <row r="37" spans="1:43" x14ac:dyDescent="0.2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row>
    <row r="38" spans="1:43" x14ac:dyDescent="0.2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row>
    <row r="39" spans="1:43" x14ac:dyDescent="0.2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row>
    <row r="40" spans="1:43" x14ac:dyDescent="0.2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row>
    <row r="41" spans="1:43" x14ac:dyDescent="0.2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row>
    <row r="42" spans="1:43" x14ac:dyDescent="0.2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row>
    <row r="43" spans="1:43" x14ac:dyDescent="0.2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row>
    <row r="44" spans="1:43" x14ac:dyDescent="0.2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row>
    <row r="45" spans="1:43" x14ac:dyDescent="0.2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row>
    <row r="46" spans="1:43" x14ac:dyDescent="0.2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row>
    <row r="47" spans="1:43" x14ac:dyDescent="0.2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row>
    <row r="48" spans="1:43" x14ac:dyDescent="0.2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row>
  </sheetData>
  <pageMargins left="0.7" right="0.7" top="0.75" bottom="0.75" header="0.3" footer="0.3"/>
  <pageSetup paperSize="9"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5"/>
  <sheetViews>
    <sheetView workbookViewId="0">
      <selection activeCell="G7" sqref="G7"/>
    </sheetView>
  </sheetViews>
  <sheetFormatPr defaultRowHeight="15" x14ac:dyDescent="0.25"/>
  <cols>
    <col min="2" max="2" width="18.5703125" customWidth="1"/>
    <col min="3" max="3" width="23.5703125" customWidth="1"/>
    <col min="4" max="4" width="11.7109375" customWidth="1"/>
  </cols>
  <sheetData>
    <row r="1" spans="2:15" x14ac:dyDescent="0.25">
      <c r="C1" t="s">
        <v>273</v>
      </c>
      <c r="D1" t="s">
        <v>294</v>
      </c>
      <c r="E1" t="s">
        <v>295</v>
      </c>
      <c r="G1" t="s">
        <v>296</v>
      </c>
    </row>
    <row r="2" spans="2:15" x14ac:dyDescent="0.25">
      <c r="B2" t="s">
        <v>272</v>
      </c>
      <c r="C2">
        <v>19</v>
      </c>
      <c r="D2" s="69">
        <v>0.71</v>
      </c>
      <c r="E2">
        <f>D2*C2</f>
        <v>13.489999999999998</v>
      </c>
      <c r="G2">
        <f>E2*40</f>
        <v>539.59999999999991</v>
      </c>
      <c r="J2" s="115" t="s">
        <v>300</v>
      </c>
      <c r="K2" s="115"/>
      <c r="L2" s="115"/>
      <c r="M2" s="115"/>
      <c r="N2" s="115"/>
    </row>
    <row r="3" spans="2:15" x14ac:dyDescent="0.25">
      <c r="B3" t="s">
        <v>115</v>
      </c>
      <c r="C3">
        <v>43</v>
      </c>
      <c r="D3" s="69">
        <v>0.79</v>
      </c>
      <c r="E3">
        <f t="shared" ref="E3:E7" si="0">D3*C3</f>
        <v>33.97</v>
      </c>
      <c r="G3">
        <f t="shared" ref="G3:G7" si="1">E3*40</f>
        <v>1358.8</v>
      </c>
      <c r="J3" s="115"/>
      <c r="K3" s="115"/>
      <c r="L3" s="115"/>
      <c r="M3" s="115"/>
      <c r="N3" s="115"/>
    </row>
    <row r="4" spans="2:15" x14ac:dyDescent="0.25">
      <c r="B4" t="s">
        <v>266</v>
      </c>
      <c r="C4">
        <v>48</v>
      </c>
      <c r="D4" s="69">
        <v>0.75</v>
      </c>
      <c r="E4">
        <f t="shared" si="0"/>
        <v>36</v>
      </c>
      <c r="G4">
        <f t="shared" si="1"/>
        <v>1440</v>
      </c>
      <c r="J4" s="115"/>
      <c r="K4" s="115"/>
      <c r="L4" s="115"/>
      <c r="M4" s="115"/>
      <c r="N4" s="115"/>
    </row>
    <row r="5" spans="2:15" x14ac:dyDescent="0.25">
      <c r="B5" t="s">
        <v>35</v>
      </c>
      <c r="C5">
        <v>10</v>
      </c>
      <c r="D5" s="69">
        <v>0.63</v>
      </c>
      <c r="E5">
        <f t="shared" si="0"/>
        <v>6.3</v>
      </c>
      <c r="G5">
        <f t="shared" si="1"/>
        <v>252</v>
      </c>
      <c r="J5" s="115"/>
      <c r="K5" s="115"/>
      <c r="L5" s="115"/>
      <c r="M5" s="115"/>
      <c r="N5" s="115"/>
    </row>
    <row r="6" spans="2:15" x14ac:dyDescent="0.25">
      <c r="B6" t="s">
        <v>183</v>
      </c>
      <c r="C6">
        <v>61</v>
      </c>
      <c r="D6" s="69">
        <v>0.63</v>
      </c>
      <c r="E6">
        <f t="shared" si="0"/>
        <v>38.43</v>
      </c>
      <c r="G6">
        <f t="shared" si="1"/>
        <v>1537.2</v>
      </c>
      <c r="J6" s="115"/>
      <c r="K6" s="115"/>
      <c r="L6" s="115"/>
      <c r="M6" s="115"/>
      <c r="N6" s="115"/>
    </row>
    <row r="7" spans="2:15" x14ac:dyDescent="0.25">
      <c r="B7" t="s">
        <v>184</v>
      </c>
      <c r="C7">
        <v>24</v>
      </c>
      <c r="D7" s="69">
        <v>0.67</v>
      </c>
      <c r="E7">
        <f t="shared" si="0"/>
        <v>16.080000000000002</v>
      </c>
      <c r="G7">
        <f t="shared" si="1"/>
        <v>643.20000000000005</v>
      </c>
      <c r="J7" s="115"/>
      <c r="K7" s="115"/>
      <c r="L7" s="115"/>
      <c r="M7" s="115"/>
      <c r="N7" s="115"/>
    </row>
    <row r="8" spans="2:15" x14ac:dyDescent="0.25">
      <c r="B8" t="s">
        <v>138</v>
      </c>
      <c r="C8">
        <f>SUM(C2:C7)</f>
        <v>205</v>
      </c>
      <c r="G8">
        <f>SUM(G2:G7)</f>
        <v>5770.7999999999993</v>
      </c>
      <c r="J8" s="115"/>
      <c r="K8" s="115"/>
      <c r="L8" s="115"/>
      <c r="M8" s="115"/>
      <c r="N8" s="115"/>
    </row>
    <row r="11" spans="2:15" x14ac:dyDescent="0.25">
      <c r="B11" s="39" t="s">
        <v>274</v>
      </c>
      <c r="C11" s="48"/>
      <c r="D11" s="48"/>
      <c r="E11" s="48"/>
      <c r="F11" s="48"/>
      <c r="G11" s="48"/>
      <c r="H11" s="48"/>
      <c r="I11" s="48"/>
      <c r="J11" s="48"/>
      <c r="K11" s="48"/>
      <c r="L11" s="48"/>
      <c r="M11" s="48"/>
      <c r="N11" s="48"/>
      <c r="O11" s="48"/>
    </row>
    <row r="12" spans="2:15" x14ac:dyDescent="0.25">
      <c r="B12" s="40" t="s">
        <v>275</v>
      </c>
      <c r="C12" s="49">
        <v>2011</v>
      </c>
      <c r="D12" s="49">
        <v>2012</v>
      </c>
      <c r="E12" s="49">
        <v>2013</v>
      </c>
      <c r="F12" s="49">
        <v>2014</v>
      </c>
      <c r="G12" s="49">
        <v>2015</v>
      </c>
      <c r="H12" s="49">
        <v>2016</v>
      </c>
      <c r="I12" s="49">
        <v>2017</v>
      </c>
      <c r="J12" s="49">
        <v>2018</v>
      </c>
      <c r="K12" s="49">
        <v>2019</v>
      </c>
      <c r="L12" s="49">
        <v>2020</v>
      </c>
      <c r="M12" s="49">
        <v>2021</v>
      </c>
      <c r="N12" s="49">
        <v>2022</v>
      </c>
      <c r="O12" s="49">
        <v>2023</v>
      </c>
    </row>
    <row r="13" spans="2:15" x14ac:dyDescent="0.25">
      <c r="B13" s="41" t="s">
        <v>276</v>
      </c>
      <c r="C13" s="50">
        <v>19</v>
      </c>
      <c r="D13" s="50">
        <v>30</v>
      </c>
      <c r="E13" s="51">
        <v>33</v>
      </c>
      <c r="F13" s="51">
        <v>40</v>
      </c>
      <c r="G13" s="50">
        <v>31</v>
      </c>
      <c r="H13" s="52">
        <v>20</v>
      </c>
      <c r="I13" s="52">
        <v>28</v>
      </c>
      <c r="J13" s="52">
        <v>27</v>
      </c>
      <c r="K13" s="50">
        <v>34</v>
      </c>
      <c r="L13" s="50">
        <v>36</v>
      </c>
      <c r="M13" s="50">
        <v>36</v>
      </c>
      <c r="N13" s="50">
        <v>36</v>
      </c>
      <c r="O13" s="50">
        <v>36</v>
      </c>
    </row>
    <row r="14" spans="2:15" x14ac:dyDescent="0.25">
      <c r="B14" s="42" t="s">
        <v>277</v>
      </c>
      <c r="C14" s="50"/>
      <c r="D14" s="50"/>
      <c r="E14" s="51"/>
      <c r="F14" s="53"/>
      <c r="G14" s="50"/>
      <c r="H14" s="52"/>
      <c r="I14" s="52"/>
      <c r="J14" s="52"/>
      <c r="K14" s="50"/>
      <c r="L14" s="50"/>
      <c r="M14" s="50"/>
      <c r="N14" s="50"/>
      <c r="O14" s="50"/>
    </row>
    <row r="15" spans="2:15" x14ac:dyDescent="0.25">
      <c r="B15" s="43" t="s">
        <v>278</v>
      </c>
      <c r="C15" s="50">
        <v>4</v>
      </c>
      <c r="D15" s="50">
        <v>4</v>
      </c>
      <c r="E15" s="51">
        <v>7</v>
      </c>
      <c r="F15" s="50">
        <v>8</v>
      </c>
      <c r="G15" s="50">
        <v>8</v>
      </c>
      <c r="H15" s="52">
        <v>3</v>
      </c>
      <c r="I15" s="52">
        <v>4</v>
      </c>
      <c r="J15" s="52">
        <v>3</v>
      </c>
      <c r="K15" s="50"/>
      <c r="L15" s="50"/>
      <c r="M15" s="50"/>
      <c r="N15" s="50"/>
      <c r="O15" s="50"/>
    </row>
    <row r="16" spans="2:15" x14ac:dyDescent="0.25">
      <c r="B16" s="43" t="s">
        <v>279</v>
      </c>
      <c r="C16" s="50">
        <v>1</v>
      </c>
      <c r="D16" s="50">
        <v>2</v>
      </c>
      <c r="E16" s="51">
        <v>1</v>
      </c>
      <c r="F16" s="50">
        <v>3</v>
      </c>
      <c r="G16" s="50">
        <v>6</v>
      </c>
      <c r="H16" s="52">
        <v>1</v>
      </c>
      <c r="I16" s="52">
        <v>3</v>
      </c>
      <c r="J16" s="52">
        <v>1</v>
      </c>
      <c r="K16" s="50"/>
      <c r="L16" s="50"/>
      <c r="M16" s="50"/>
      <c r="N16" s="50"/>
      <c r="O16" s="50"/>
    </row>
    <row r="17" spans="2:15" x14ac:dyDescent="0.25">
      <c r="B17" s="43" t="s">
        <v>280</v>
      </c>
      <c r="C17" s="50">
        <v>2</v>
      </c>
      <c r="D17" s="50">
        <v>4</v>
      </c>
      <c r="E17" s="51">
        <v>1</v>
      </c>
      <c r="F17" s="50">
        <v>7</v>
      </c>
      <c r="G17" s="50">
        <v>6</v>
      </c>
      <c r="H17" s="52">
        <v>2</v>
      </c>
      <c r="I17" s="52">
        <v>6</v>
      </c>
      <c r="J17" s="52">
        <v>2</v>
      </c>
      <c r="K17" s="50"/>
      <c r="L17" s="50"/>
      <c r="M17" s="50"/>
      <c r="N17" s="50"/>
      <c r="O17" s="50"/>
    </row>
    <row r="18" spans="2:15" x14ac:dyDescent="0.25">
      <c r="B18" s="43" t="s">
        <v>281</v>
      </c>
      <c r="C18" s="50">
        <v>1</v>
      </c>
      <c r="D18" s="50">
        <v>2</v>
      </c>
      <c r="E18" s="51">
        <v>1</v>
      </c>
      <c r="F18" s="50">
        <v>4</v>
      </c>
      <c r="G18" s="50">
        <v>0</v>
      </c>
      <c r="H18" s="52">
        <v>1</v>
      </c>
      <c r="I18" s="52">
        <v>1</v>
      </c>
      <c r="J18" s="52">
        <v>1</v>
      </c>
      <c r="K18" s="50"/>
      <c r="L18" s="50"/>
      <c r="M18" s="50"/>
      <c r="N18" s="50"/>
      <c r="O18" s="50"/>
    </row>
    <row r="19" spans="2:15" x14ac:dyDescent="0.25">
      <c r="B19" s="44" t="s">
        <v>282</v>
      </c>
      <c r="C19" s="50">
        <v>11</v>
      </c>
      <c r="D19" s="50">
        <v>16</v>
      </c>
      <c r="E19" s="51">
        <v>17</v>
      </c>
      <c r="F19" s="50">
        <v>15</v>
      </c>
      <c r="G19" s="50">
        <v>11</v>
      </c>
      <c r="H19" s="52">
        <v>14</v>
      </c>
      <c r="I19" s="52">
        <v>8</v>
      </c>
      <c r="J19" s="52">
        <v>14</v>
      </c>
      <c r="K19" s="50"/>
      <c r="L19" s="50"/>
      <c r="M19" s="50"/>
      <c r="N19" s="50"/>
      <c r="O19" s="50"/>
    </row>
    <row r="20" spans="2:15" x14ac:dyDescent="0.25">
      <c r="B20" s="43" t="s">
        <v>283</v>
      </c>
      <c r="C20" s="54">
        <v>0</v>
      </c>
      <c r="D20" s="54">
        <v>2</v>
      </c>
      <c r="E20" s="55">
        <v>6</v>
      </c>
      <c r="F20" s="54">
        <v>3</v>
      </c>
      <c r="G20" s="54">
        <v>2</v>
      </c>
      <c r="H20" s="52">
        <v>6</v>
      </c>
      <c r="I20" s="56">
        <v>7</v>
      </c>
      <c r="J20" s="56">
        <v>6</v>
      </c>
      <c r="K20" s="54"/>
      <c r="L20" s="54"/>
      <c r="M20" s="54"/>
      <c r="N20" s="54"/>
      <c r="O20" s="54"/>
    </row>
    <row r="21" spans="2:15" x14ac:dyDescent="0.25">
      <c r="B21" s="43"/>
      <c r="C21" s="54"/>
      <c r="D21" s="54"/>
      <c r="E21" s="54"/>
      <c r="F21" s="57"/>
      <c r="G21" s="54"/>
      <c r="H21" s="56"/>
      <c r="I21" s="56"/>
      <c r="J21" s="56"/>
      <c r="K21" s="54"/>
      <c r="L21" s="54"/>
      <c r="M21" s="54"/>
      <c r="N21" s="54"/>
      <c r="O21" s="54"/>
    </row>
    <row r="22" spans="2:15" x14ac:dyDescent="0.25">
      <c r="B22" s="39" t="s">
        <v>284</v>
      </c>
      <c r="C22" s="45">
        <v>19</v>
      </c>
      <c r="D22" s="45">
        <v>30</v>
      </c>
      <c r="E22" s="45">
        <v>33</v>
      </c>
      <c r="F22" s="45">
        <v>40</v>
      </c>
      <c r="G22" s="45">
        <v>33</v>
      </c>
      <c r="H22" s="45">
        <v>27</v>
      </c>
      <c r="I22" s="45">
        <v>29</v>
      </c>
      <c r="J22" s="45">
        <v>27</v>
      </c>
      <c r="K22" s="45"/>
      <c r="L22" s="45"/>
      <c r="M22" s="45"/>
      <c r="N22" s="45"/>
      <c r="O22" s="45"/>
    </row>
    <row r="23" spans="2:15" x14ac:dyDescent="0.25">
      <c r="B23" s="58" t="s">
        <v>285</v>
      </c>
      <c r="F23" s="59" t="s">
        <v>286</v>
      </c>
      <c r="G23" s="59">
        <v>31</v>
      </c>
      <c r="I23" s="46">
        <v>30</v>
      </c>
      <c r="J23" s="60">
        <v>27</v>
      </c>
    </row>
    <row r="24" spans="2:15" x14ac:dyDescent="0.25">
      <c r="B24" s="61"/>
      <c r="C24" t="s">
        <v>287</v>
      </c>
      <c r="D24" t="s">
        <v>288</v>
      </c>
    </row>
    <row r="25" spans="2:15" x14ac:dyDescent="0.25">
      <c r="B25" s="39" t="s">
        <v>292</v>
      </c>
      <c r="C25" s="62">
        <v>171.48712047053647</v>
      </c>
      <c r="D25" s="62">
        <v>17.048277108433737</v>
      </c>
      <c r="E25" s="63">
        <v>9.9414329552304975E-2</v>
      </c>
      <c r="F25" s="48"/>
      <c r="G25" s="48"/>
      <c r="H25" s="48"/>
      <c r="I25" s="48"/>
      <c r="J25" s="48"/>
      <c r="K25" s="48"/>
      <c r="L25" s="48"/>
      <c r="M25" s="48"/>
      <c r="N25" s="48"/>
      <c r="O25" s="48"/>
    </row>
    <row r="26" spans="2:15" x14ac:dyDescent="0.25">
      <c r="B26" s="64" t="s">
        <v>289</v>
      </c>
      <c r="C26" s="49"/>
      <c r="D26" s="49"/>
      <c r="E26" s="49"/>
      <c r="F26" s="49"/>
      <c r="G26" s="49"/>
      <c r="H26" s="49"/>
      <c r="I26" s="49"/>
      <c r="J26" s="49"/>
      <c r="K26" s="49"/>
      <c r="L26" s="49"/>
      <c r="M26" s="49"/>
      <c r="N26" s="49"/>
      <c r="O26" s="49"/>
    </row>
    <row r="27" spans="2:15" x14ac:dyDescent="0.25">
      <c r="B27" s="41" t="s">
        <v>290</v>
      </c>
      <c r="C27" s="50"/>
      <c r="D27" s="50"/>
      <c r="E27" s="50"/>
      <c r="F27" s="51"/>
      <c r="G27" s="50"/>
      <c r="H27" s="52"/>
      <c r="I27" s="52"/>
      <c r="J27" s="52"/>
      <c r="K27" s="50"/>
      <c r="L27" s="50"/>
      <c r="M27" s="50"/>
      <c r="N27" s="50"/>
      <c r="O27" s="50"/>
    </row>
    <row r="28" spans="2:15" x14ac:dyDescent="0.25">
      <c r="B28" s="65" t="s">
        <v>275</v>
      </c>
      <c r="C28" s="50">
        <v>2011</v>
      </c>
      <c r="D28" s="50">
        <v>2012</v>
      </c>
      <c r="E28" s="50">
        <v>2013</v>
      </c>
      <c r="F28" s="50">
        <v>2014</v>
      </c>
      <c r="G28" s="50">
        <v>2015</v>
      </c>
      <c r="H28" s="52">
        <v>2016</v>
      </c>
      <c r="I28" s="52">
        <v>2017</v>
      </c>
      <c r="J28" s="52">
        <v>2018</v>
      </c>
      <c r="K28" s="50">
        <v>2019</v>
      </c>
      <c r="L28" s="50">
        <v>2020</v>
      </c>
      <c r="M28" s="50">
        <v>2021</v>
      </c>
      <c r="N28" s="50">
        <v>2022</v>
      </c>
      <c r="O28" s="50">
        <v>2023</v>
      </c>
    </row>
    <row r="29" spans="2:15" x14ac:dyDescent="0.25">
      <c r="B29" s="43" t="s">
        <v>276</v>
      </c>
      <c r="C29" s="50">
        <v>19</v>
      </c>
      <c r="D29" s="50">
        <v>30</v>
      </c>
      <c r="E29" s="50">
        <v>33</v>
      </c>
      <c r="F29" s="50">
        <v>40</v>
      </c>
      <c r="G29" s="50">
        <v>31</v>
      </c>
      <c r="H29" s="52">
        <v>20</v>
      </c>
      <c r="I29" s="66">
        <v>28</v>
      </c>
      <c r="J29" s="52">
        <v>27</v>
      </c>
      <c r="K29" s="50">
        <v>34</v>
      </c>
      <c r="L29" s="50">
        <v>36</v>
      </c>
      <c r="M29" s="50">
        <v>36</v>
      </c>
      <c r="N29" s="50">
        <v>36</v>
      </c>
      <c r="O29" s="50">
        <v>36</v>
      </c>
    </row>
    <row r="30" spans="2:15" x14ac:dyDescent="0.25">
      <c r="B30" s="67" t="s">
        <v>291</v>
      </c>
      <c r="C30" s="50"/>
      <c r="D30" s="50"/>
      <c r="E30" s="50"/>
      <c r="F30" s="50"/>
      <c r="G30" s="50"/>
      <c r="H30" s="52"/>
      <c r="I30" s="66"/>
      <c r="J30" s="52"/>
      <c r="K30" s="50"/>
      <c r="L30" s="50"/>
      <c r="M30" s="50"/>
      <c r="N30" s="50"/>
      <c r="O30" s="50"/>
    </row>
    <row r="31" spans="2:15" x14ac:dyDescent="0.25">
      <c r="B31" s="43" t="s">
        <v>278</v>
      </c>
      <c r="C31" s="50">
        <v>4</v>
      </c>
      <c r="D31" s="50">
        <v>3</v>
      </c>
      <c r="E31" s="50">
        <v>4</v>
      </c>
      <c r="F31" s="50">
        <v>8</v>
      </c>
      <c r="G31" s="50">
        <v>7</v>
      </c>
      <c r="H31" s="52">
        <v>1</v>
      </c>
      <c r="I31" s="66">
        <v>2</v>
      </c>
      <c r="J31" s="52">
        <v>2</v>
      </c>
      <c r="K31" s="50"/>
      <c r="L31" s="50"/>
      <c r="M31" s="50"/>
      <c r="N31" s="50"/>
      <c r="O31" s="50"/>
    </row>
    <row r="32" spans="2:15" x14ac:dyDescent="0.25">
      <c r="B32" s="43" t="s">
        <v>279</v>
      </c>
      <c r="C32" s="50">
        <v>2</v>
      </c>
      <c r="D32" s="50">
        <v>2</v>
      </c>
      <c r="E32" s="50">
        <v>1</v>
      </c>
      <c r="F32" s="50">
        <v>3</v>
      </c>
      <c r="G32" s="50">
        <v>6</v>
      </c>
      <c r="H32" s="52">
        <v>0</v>
      </c>
      <c r="I32" s="66">
        <v>1</v>
      </c>
      <c r="J32" s="52">
        <v>1</v>
      </c>
      <c r="K32" s="50"/>
      <c r="L32" s="50"/>
      <c r="M32" s="50"/>
      <c r="N32" s="50"/>
      <c r="O32" s="50"/>
    </row>
    <row r="33" spans="2:15" x14ac:dyDescent="0.25">
      <c r="B33" s="44" t="s">
        <v>280</v>
      </c>
      <c r="C33" s="50">
        <v>2</v>
      </c>
      <c r="D33" s="50">
        <v>2</v>
      </c>
      <c r="E33" s="50">
        <v>1</v>
      </c>
      <c r="F33" s="50">
        <v>6</v>
      </c>
      <c r="G33" s="50">
        <v>6</v>
      </c>
      <c r="H33" s="52">
        <v>0</v>
      </c>
      <c r="I33" s="66">
        <v>4</v>
      </c>
      <c r="J33" s="52">
        <v>2</v>
      </c>
      <c r="K33" s="50"/>
      <c r="L33" s="50"/>
      <c r="M33" s="50"/>
      <c r="N33" s="50"/>
      <c r="O33" s="50"/>
    </row>
    <row r="34" spans="2:15" x14ac:dyDescent="0.25">
      <c r="B34" s="43" t="s">
        <v>281</v>
      </c>
      <c r="C34" s="54">
        <v>1</v>
      </c>
      <c r="D34" s="54">
        <v>2</v>
      </c>
      <c r="E34" s="54">
        <v>1</v>
      </c>
      <c r="F34" s="54">
        <v>4</v>
      </c>
      <c r="G34" s="54">
        <v>0</v>
      </c>
      <c r="H34" s="52">
        <v>0</v>
      </c>
      <c r="I34" s="68">
        <v>0</v>
      </c>
      <c r="J34" s="56">
        <v>1</v>
      </c>
      <c r="K34" s="54"/>
      <c r="L34" s="54"/>
      <c r="M34" s="54"/>
      <c r="N34" s="54"/>
      <c r="O34" s="54"/>
    </row>
    <row r="35" spans="2:15" x14ac:dyDescent="0.25">
      <c r="B35" s="43" t="s">
        <v>282</v>
      </c>
      <c r="C35" s="54">
        <v>3</v>
      </c>
      <c r="D35" s="54">
        <v>11</v>
      </c>
      <c r="E35" s="54">
        <v>14</v>
      </c>
      <c r="F35" s="54">
        <v>9</v>
      </c>
      <c r="G35" s="54">
        <v>10</v>
      </c>
      <c r="H35" s="56">
        <v>7</v>
      </c>
      <c r="I35" s="56">
        <v>6</v>
      </c>
      <c r="J35" s="56">
        <v>7</v>
      </c>
      <c r="K35" s="54"/>
      <c r="L35" s="54"/>
      <c r="M35" s="54"/>
      <c r="N35" s="54"/>
      <c r="O35" s="54"/>
    </row>
    <row r="36" spans="2:15" x14ac:dyDescent="0.25">
      <c r="B36" s="39" t="s">
        <v>283</v>
      </c>
      <c r="C36" s="45">
        <v>0</v>
      </c>
      <c r="D36" s="45">
        <v>1</v>
      </c>
      <c r="E36" s="45">
        <v>5</v>
      </c>
      <c r="F36" s="45">
        <v>2</v>
      </c>
      <c r="G36" s="45">
        <v>2</v>
      </c>
      <c r="H36" s="45">
        <v>2</v>
      </c>
      <c r="I36" s="45">
        <v>7</v>
      </c>
      <c r="J36" s="45">
        <v>6</v>
      </c>
      <c r="K36" s="45"/>
      <c r="L36" s="45"/>
      <c r="M36" s="45"/>
      <c r="N36" s="45"/>
      <c r="O36" s="45"/>
    </row>
    <row r="37" spans="2:15" x14ac:dyDescent="0.25">
      <c r="B37" s="47"/>
      <c r="C37" s="49"/>
      <c r="D37" s="49"/>
      <c r="E37" s="49"/>
      <c r="F37" s="49"/>
      <c r="G37" s="49"/>
      <c r="H37" s="49"/>
      <c r="I37" s="49"/>
      <c r="J37" s="49"/>
    </row>
    <row r="38" spans="2:15" x14ac:dyDescent="0.25">
      <c r="B38" s="43"/>
    </row>
    <row r="39" spans="2:15" x14ac:dyDescent="0.25">
      <c r="B39" s="43"/>
      <c r="C39" s="50">
        <v>2011</v>
      </c>
      <c r="D39" s="50">
        <v>2012</v>
      </c>
      <c r="E39" s="50">
        <v>2013</v>
      </c>
      <c r="F39" s="50">
        <v>2014</v>
      </c>
      <c r="G39" s="50">
        <v>2015</v>
      </c>
      <c r="H39" s="52">
        <v>2016</v>
      </c>
      <c r="I39" s="52">
        <v>2017</v>
      </c>
      <c r="J39" s="52">
        <v>2018</v>
      </c>
      <c r="K39" t="s">
        <v>293</v>
      </c>
    </row>
    <row r="40" spans="2:15" x14ac:dyDescent="0.25">
      <c r="B40" s="43" t="s">
        <v>278</v>
      </c>
      <c r="C40" s="38">
        <f>C31/C15</f>
        <v>1</v>
      </c>
      <c r="D40" s="38">
        <f t="shared" ref="D40:J40" si="2">D31/D15</f>
        <v>0.75</v>
      </c>
      <c r="E40" s="38">
        <f t="shared" si="2"/>
        <v>0.5714285714285714</v>
      </c>
      <c r="F40" s="38">
        <f t="shared" si="2"/>
        <v>1</v>
      </c>
      <c r="G40" s="38">
        <f t="shared" si="2"/>
        <v>0.875</v>
      </c>
      <c r="H40" s="38">
        <f t="shared" si="2"/>
        <v>0.33333333333333331</v>
      </c>
      <c r="I40" s="38">
        <f t="shared" si="2"/>
        <v>0.5</v>
      </c>
      <c r="J40" s="38">
        <f t="shared" si="2"/>
        <v>0.66666666666666663</v>
      </c>
      <c r="K40" s="69">
        <v>0.71</v>
      </c>
    </row>
    <row r="41" spans="2:15" x14ac:dyDescent="0.25">
      <c r="B41" s="43" t="s">
        <v>279</v>
      </c>
      <c r="C41" s="38">
        <v>1</v>
      </c>
      <c r="D41" s="38">
        <f t="shared" ref="D41:J41" si="3">D32/D16</f>
        <v>1</v>
      </c>
      <c r="E41" s="38">
        <f t="shared" si="3"/>
        <v>1</v>
      </c>
      <c r="F41" s="38">
        <f t="shared" si="3"/>
        <v>1</v>
      </c>
      <c r="G41" s="38">
        <f t="shared" si="3"/>
        <v>1</v>
      </c>
      <c r="H41" s="38">
        <f t="shared" si="3"/>
        <v>0</v>
      </c>
      <c r="I41" s="38">
        <f t="shared" si="3"/>
        <v>0.33333333333333331</v>
      </c>
      <c r="J41" s="38">
        <f t="shared" si="3"/>
        <v>1</v>
      </c>
      <c r="K41" s="69">
        <v>0.79</v>
      </c>
    </row>
    <row r="42" spans="2:15" x14ac:dyDescent="0.25">
      <c r="B42" s="44" t="s">
        <v>280</v>
      </c>
      <c r="C42" s="38">
        <f t="shared" ref="C42:J42" si="4">C33/C17</f>
        <v>1</v>
      </c>
      <c r="D42" s="38">
        <f t="shared" si="4"/>
        <v>0.5</v>
      </c>
      <c r="E42" s="38">
        <f t="shared" si="4"/>
        <v>1</v>
      </c>
      <c r="F42" s="38">
        <f t="shared" si="4"/>
        <v>0.8571428571428571</v>
      </c>
      <c r="G42" s="38">
        <f t="shared" si="4"/>
        <v>1</v>
      </c>
      <c r="H42" s="38">
        <f t="shared" si="4"/>
        <v>0</v>
      </c>
      <c r="I42" s="38">
        <f t="shared" si="4"/>
        <v>0.66666666666666663</v>
      </c>
      <c r="J42" s="38">
        <f t="shared" si="4"/>
        <v>1</v>
      </c>
      <c r="K42" s="69">
        <v>0.75</v>
      </c>
    </row>
    <row r="43" spans="2:15" x14ac:dyDescent="0.25">
      <c r="B43" s="43" t="s">
        <v>281</v>
      </c>
      <c r="C43" s="38">
        <f t="shared" ref="C43:J43" si="5">C34/C18</f>
        <v>1</v>
      </c>
      <c r="D43" s="38">
        <f t="shared" si="5"/>
        <v>1</v>
      </c>
      <c r="E43" s="38">
        <f t="shared" si="5"/>
        <v>1</v>
      </c>
      <c r="F43" s="38">
        <f t="shared" si="5"/>
        <v>1</v>
      </c>
      <c r="G43" s="38">
        <v>0</v>
      </c>
      <c r="H43" s="38">
        <f t="shared" si="5"/>
        <v>0</v>
      </c>
      <c r="I43" s="38">
        <f t="shared" si="5"/>
        <v>0</v>
      </c>
      <c r="J43" s="38">
        <f t="shared" si="5"/>
        <v>1</v>
      </c>
      <c r="K43" s="69">
        <v>0.63</v>
      </c>
    </row>
    <row r="44" spans="2:15" x14ac:dyDescent="0.25">
      <c r="B44" s="43" t="s">
        <v>282</v>
      </c>
      <c r="C44" s="38">
        <f t="shared" ref="C44:J44" si="6">C35/C19</f>
        <v>0.27272727272727271</v>
      </c>
      <c r="D44" s="38">
        <f t="shared" si="6"/>
        <v>0.6875</v>
      </c>
      <c r="E44" s="38">
        <f t="shared" si="6"/>
        <v>0.82352941176470584</v>
      </c>
      <c r="F44" s="38">
        <f t="shared" si="6"/>
        <v>0.6</v>
      </c>
      <c r="G44" s="38">
        <f t="shared" si="6"/>
        <v>0.90909090909090906</v>
      </c>
      <c r="H44" s="38">
        <f t="shared" si="6"/>
        <v>0.5</v>
      </c>
      <c r="I44" s="38">
        <f t="shared" si="6"/>
        <v>0.75</v>
      </c>
      <c r="J44" s="38">
        <f t="shared" si="6"/>
        <v>0.5</v>
      </c>
      <c r="K44" s="69">
        <v>0.63</v>
      </c>
    </row>
    <row r="45" spans="2:15" x14ac:dyDescent="0.25">
      <c r="B45" s="43" t="s">
        <v>283</v>
      </c>
      <c r="C45" s="38">
        <v>0</v>
      </c>
      <c r="D45" s="38">
        <f t="shared" ref="D45:J45" si="7">D36/D20</f>
        <v>0.5</v>
      </c>
      <c r="E45" s="38">
        <f t="shared" si="7"/>
        <v>0.83333333333333337</v>
      </c>
      <c r="F45" s="38">
        <f t="shared" si="7"/>
        <v>0.66666666666666663</v>
      </c>
      <c r="G45" s="38">
        <f t="shared" si="7"/>
        <v>1</v>
      </c>
      <c r="H45" s="38">
        <f t="shared" si="7"/>
        <v>0.33333333333333331</v>
      </c>
      <c r="I45" s="38">
        <f t="shared" si="7"/>
        <v>1</v>
      </c>
      <c r="J45" s="38">
        <f t="shared" si="7"/>
        <v>1</v>
      </c>
      <c r="K45" s="69">
        <v>0.67</v>
      </c>
    </row>
  </sheetData>
  <mergeCells count="1">
    <mergeCell ref="J2:N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0"/>
  <sheetViews>
    <sheetView showGridLines="0" zoomScale="80" zoomScaleNormal="80" workbookViewId="0">
      <selection activeCell="A47" sqref="A47"/>
    </sheetView>
  </sheetViews>
  <sheetFormatPr defaultRowHeight="15" x14ac:dyDescent="0.25"/>
  <cols>
    <col min="1" max="1" width="11.140625" customWidth="1"/>
    <col min="2" max="2" width="28.85546875" customWidth="1"/>
    <col min="3" max="4" width="3.85546875" customWidth="1"/>
    <col min="5" max="5" width="3" customWidth="1"/>
    <col min="6" max="8" width="3.5703125" customWidth="1"/>
    <col min="9" max="9" width="3.28515625" customWidth="1"/>
    <col min="10" max="10" width="2.85546875" customWidth="1"/>
    <col min="11" max="11" width="3" customWidth="1"/>
    <col min="12" max="19" width="3.5703125" customWidth="1"/>
    <col min="20" max="20" width="5.5703125" customWidth="1"/>
    <col min="21" max="21" width="6.140625" customWidth="1"/>
    <col min="22" max="22" width="6" customWidth="1"/>
    <col min="23" max="24" width="7.140625" customWidth="1"/>
    <col min="25" max="25" width="6.85546875" customWidth="1"/>
  </cols>
  <sheetData>
    <row r="1" spans="1:37" s="1" customFormat="1" ht="18.75" x14ac:dyDescent="0.3">
      <c r="A1" s="1" t="s">
        <v>147</v>
      </c>
    </row>
    <row r="2" spans="1:37" s="15" customFormat="1" ht="15.75" x14ac:dyDescent="0.25">
      <c r="A2" s="116" t="s">
        <v>34</v>
      </c>
      <c r="B2" s="116"/>
      <c r="C2" s="116"/>
      <c r="D2" s="116"/>
      <c r="E2" s="116"/>
      <c r="F2" s="31"/>
      <c r="G2" s="31"/>
      <c r="H2" s="116" t="s">
        <v>125</v>
      </c>
      <c r="I2" s="116"/>
      <c r="J2" s="31"/>
      <c r="K2" s="116" t="s">
        <v>129</v>
      </c>
      <c r="L2" s="116"/>
      <c r="M2" s="31"/>
      <c r="N2" s="116" t="s">
        <v>35</v>
      </c>
      <c r="O2" s="116"/>
      <c r="P2" s="31"/>
      <c r="Q2" s="116" t="s">
        <v>124</v>
      </c>
      <c r="R2" s="116"/>
      <c r="S2" s="31"/>
      <c r="T2" s="31" t="s">
        <v>99</v>
      </c>
      <c r="U2" s="31"/>
      <c r="V2" s="31"/>
      <c r="W2" s="31"/>
      <c r="X2" s="31"/>
      <c r="Y2" s="31"/>
    </row>
    <row r="3" spans="1:37" ht="76.5" x14ac:dyDescent="0.25">
      <c r="A3" s="2" t="s">
        <v>119</v>
      </c>
      <c r="B3" s="2" t="s">
        <v>0</v>
      </c>
      <c r="C3" s="13" t="s">
        <v>1</v>
      </c>
      <c r="D3" s="13" t="s">
        <v>121</v>
      </c>
      <c r="E3" s="13" t="s">
        <v>108</v>
      </c>
      <c r="F3" s="13" t="s">
        <v>109</v>
      </c>
      <c r="G3" s="13"/>
      <c r="H3" s="13" t="s">
        <v>110</v>
      </c>
      <c r="I3" s="13" t="s">
        <v>111</v>
      </c>
      <c r="J3" s="13"/>
      <c r="K3" s="13" t="s">
        <v>110</v>
      </c>
      <c r="L3" s="13" t="s">
        <v>111</v>
      </c>
      <c r="M3" s="13"/>
      <c r="N3" s="13" t="s">
        <v>110</v>
      </c>
      <c r="O3" s="13" t="s">
        <v>111</v>
      </c>
      <c r="P3" s="13"/>
      <c r="Q3" s="13" t="s">
        <v>110</v>
      </c>
      <c r="R3" s="13" t="s">
        <v>111</v>
      </c>
      <c r="S3" s="13"/>
      <c r="T3" s="14" t="s">
        <v>112</v>
      </c>
      <c r="U3" s="14" t="s">
        <v>113</v>
      </c>
      <c r="V3" s="2" t="s">
        <v>35</v>
      </c>
      <c r="W3" s="14" t="s">
        <v>114</v>
      </c>
      <c r="X3" s="14" t="s">
        <v>115</v>
      </c>
      <c r="Y3" s="2" t="s">
        <v>100</v>
      </c>
      <c r="Z3" s="2"/>
      <c r="AA3" s="2" t="s">
        <v>116</v>
      </c>
      <c r="AB3" s="2"/>
      <c r="AC3" s="2"/>
    </row>
    <row r="4" spans="1:37" x14ac:dyDescent="0.25">
      <c r="B4" t="s">
        <v>3</v>
      </c>
      <c r="C4">
        <v>15</v>
      </c>
      <c r="D4">
        <v>60</v>
      </c>
      <c r="E4" t="s">
        <v>6</v>
      </c>
      <c r="F4" t="s">
        <v>101</v>
      </c>
      <c r="H4">
        <v>60</v>
      </c>
      <c r="I4">
        <v>40</v>
      </c>
      <c r="T4" s="12">
        <f>H4*4+I4</f>
        <v>280</v>
      </c>
      <c r="U4">
        <f>(K4*4)+L4</f>
        <v>0</v>
      </c>
      <c r="V4">
        <f t="shared" ref="V4:V7" si="0">N4*4+O4</f>
        <v>0</v>
      </c>
      <c r="W4">
        <f t="shared" ref="W4:W25" si="1">Q4*4+R4</f>
        <v>0</v>
      </c>
      <c r="X4">
        <v>0</v>
      </c>
      <c r="Y4">
        <f>SUM(T4:W4)</f>
        <v>280</v>
      </c>
    </row>
    <row r="5" spans="1:37" x14ac:dyDescent="0.25">
      <c r="A5" t="s">
        <v>24</v>
      </c>
      <c r="B5" t="s">
        <v>120</v>
      </c>
      <c r="C5">
        <v>15</v>
      </c>
      <c r="D5">
        <v>60</v>
      </c>
      <c r="E5" t="s">
        <v>7</v>
      </c>
      <c r="F5" t="s">
        <v>101</v>
      </c>
      <c r="K5">
        <v>60</v>
      </c>
      <c r="L5">
        <v>40</v>
      </c>
      <c r="T5" s="12">
        <f t="shared" ref="T5:T36" si="2">H5*4+I5</f>
        <v>0</v>
      </c>
      <c r="U5">
        <f>(K5*4)+L5</f>
        <v>280</v>
      </c>
      <c r="V5">
        <f t="shared" si="0"/>
        <v>0</v>
      </c>
      <c r="W5">
        <f t="shared" si="1"/>
        <v>0</v>
      </c>
      <c r="X5">
        <v>0</v>
      </c>
      <c r="Y5">
        <f t="shared" ref="Y5:Y36" si="3">SUM(T5:W5)</f>
        <v>280</v>
      </c>
    </row>
    <row r="6" spans="1:37" x14ac:dyDescent="0.25">
      <c r="B6" t="s">
        <v>102</v>
      </c>
      <c r="C6">
        <v>5</v>
      </c>
      <c r="D6">
        <v>20</v>
      </c>
      <c r="E6" t="s">
        <v>7</v>
      </c>
      <c r="F6" t="s">
        <v>101</v>
      </c>
      <c r="H6">
        <v>10</v>
      </c>
      <c r="I6">
        <v>40</v>
      </c>
      <c r="K6">
        <v>10</v>
      </c>
      <c r="L6">
        <v>40</v>
      </c>
      <c r="T6" s="12">
        <f>H6*4+I6</f>
        <v>80</v>
      </c>
      <c r="U6">
        <f t="shared" ref="U6:U36" si="4">(K6*4)+L6</f>
        <v>80</v>
      </c>
      <c r="V6">
        <f t="shared" si="0"/>
        <v>0</v>
      </c>
      <c r="W6">
        <f t="shared" si="1"/>
        <v>0</v>
      </c>
      <c r="X6">
        <v>0</v>
      </c>
      <c r="Y6">
        <f t="shared" si="3"/>
        <v>160</v>
      </c>
      <c r="AA6" t="s">
        <v>117</v>
      </c>
    </row>
    <row r="7" spans="1:37" x14ac:dyDescent="0.25">
      <c r="B7" t="s">
        <v>103</v>
      </c>
      <c r="C7">
        <v>5</v>
      </c>
      <c r="D7">
        <v>20</v>
      </c>
      <c r="E7" t="s">
        <v>7</v>
      </c>
      <c r="F7" t="s">
        <v>101</v>
      </c>
      <c r="H7">
        <v>10</v>
      </c>
      <c r="I7">
        <v>40</v>
      </c>
      <c r="K7">
        <v>10</v>
      </c>
      <c r="L7">
        <v>40</v>
      </c>
      <c r="T7" s="12">
        <f t="shared" si="2"/>
        <v>80</v>
      </c>
      <c r="U7">
        <f t="shared" si="4"/>
        <v>80</v>
      </c>
      <c r="V7">
        <f t="shared" si="0"/>
        <v>0</v>
      </c>
      <c r="W7">
        <f t="shared" si="1"/>
        <v>0</v>
      </c>
      <c r="X7">
        <v>0</v>
      </c>
      <c r="Y7">
        <f t="shared" si="3"/>
        <v>160</v>
      </c>
      <c r="AA7" t="s">
        <v>118</v>
      </c>
    </row>
    <row r="8" spans="1:37" x14ac:dyDescent="0.25">
      <c r="B8" t="s">
        <v>217</v>
      </c>
      <c r="C8">
        <v>10</v>
      </c>
      <c r="D8">
        <v>40</v>
      </c>
      <c r="E8" t="s">
        <v>105</v>
      </c>
      <c r="F8" t="s">
        <v>104</v>
      </c>
      <c r="H8">
        <v>20</v>
      </c>
      <c r="I8">
        <v>10</v>
      </c>
      <c r="K8">
        <v>20</v>
      </c>
      <c r="L8">
        <v>10</v>
      </c>
      <c r="T8" s="12">
        <f t="shared" si="2"/>
        <v>90</v>
      </c>
      <c r="U8">
        <f t="shared" si="4"/>
        <v>90</v>
      </c>
      <c r="V8">
        <f t="shared" ref="V8:V36" si="5">N8*4+O8</f>
        <v>0</v>
      </c>
      <c r="W8">
        <f t="shared" si="1"/>
        <v>0</v>
      </c>
      <c r="X8">
        <v>0</v>
      </c>
      <c r="Y8">
        <f t="shared" si="3"/>
        <v>180</v>
      </c>
    </row>
    <row r="9" spans="1:37" x14ac:dyDescent="0.25">
      <c r="B9" t="s">
        <v>218</v>
      </c>
      <c r="C9">
        <v>10</v>
      </c>
      <c r="D9">
        <v>40</v>
      </c>
      <c r="E9" t="s">
        <v>105</v>
      </c>
      <c r="F9" t="s">
        <v>104</v>
      </c>
      <c r="K9">
        <v>40</v>
      </c>
      <c r="L9">
        <v>20</v>
      </c>
      <c r="T9" s="12"/>
      <c r="U9">
        <f t="shared" si="4"/>
        <v>180</v>
      </c>
      <c r="Y9">
        <f t="shared" si="3"/>
        <v>180</v>
      </c>
    </row>
    <row r="10" spans="1:37" x14ac:dyDescent="0.25">
      <c r="B10" t="s">
        <v>227</v>
      </c>
      <c r="C10">
        <v>10</v>
      </c>
      <c r="D10">
        <v>40</v>
      </c>
      <c r="E10" t="s">
        <v>105</v>
      </c>
      <c r="F10" t="s">
        <v>104</v>
      </c>
      <c r="H10">
        <v>40</v>
      </c>
      <c r="I10">
        <v>20</v>
      </c>
      <c r="T10" s="12">
        <f>H10*4+I10</f>
        <v>180</v>
      </c>
      <c r="U10">
        <v>0</v>
      </c>
      <c r="V10">
        <v>0</v>
      </c>
      <c r="W10">
        <v>0</v>
      </c>
      <c r="X10">
        <v>0</v>
      </c>
      <c r="Y10">
        <f t="shared" si="3"/>
        <v>180</v>
      </c>
    </row>
    <row r="11" spans="1:37" x14ac:dyDescent="0.25">
      <c r="B11" t="s">
        <v>25</v>
      </c>
      <c r="C11">
        <v>5</v>
      </c>
      <c r="D11">
        <v>20</v>
      </c>
      <c r="E11" t="s">
        <v>7</v>
      </c>
      <c r="F11" t="s">
        <v>101</v>
      </c>
      <c r="K11">
        <v>20</v>
      </c>
      <c r="L11">
        <v>40</v>
      </c>
      <c r="T11" s="12">
        <f t="shared" si="2"/>
        <v>0</v>
      </c>
      <c r="U11">
        <f t="shared" si="4"/>
        <v>120</v>
      </c>
      <c r="V11">
        <f t="shared" si="5"/>
        <v>0</v>
      </c>
      <c r="W11">
        <f t="shared" si="1"/>
        <v>0</v>
      </c>
      <c r="X11">
        <v>0</v>
      </c>
      <c r="Y11">
        <f t="shared" si="3"/>
        <v>120</v>
      </c>
      <c r="AG11" t="s">
        <v>191</v>
      </c>
    </row>
    <row r="12" spans="1:37" x14ac:dyDescent="0.25">
      <c r="B12" t="s">
        <v>4</v>
      </c>
      <c r="C12">
        <v>5</v>
      </c>
      <c r="D12">
        <v>20</v>
      </c>
      <c r="E12" t="s">
        <v>7</v>
      </c>
      <c r="F12" t="s">
        <v>104</v>
      </c>
      <c r="H12">
        <v>5</v>
      </c>
      <c r="I12">
        <v>10</v>
      </c>
      <c r="K12">
        <v>5</v>
      </c>
      <c r="L12">
        <v>10</v>
      </c>
      <c r="N12">
        <v>10</v>
      </c>
      <c r="O12">
        <v>60</v>
      </c>
      <c r="T12" s="12">
        <f>H12*4+I12</f>
        <v>30</v>
      </c>
      <c r="U12">
        <f>(K12*4)+L12</f>
        <v>30</v>
      </c>
      <c r="V12">
        <f>N12*4+O12</f>
        <v>100</v>
      </c>
      <c r="W12">
        <f>Q12*4+R12</f>
        <v>0</v>
      </c>
      <c r="X12">
        <v>0</v>
      </c>
      <c r="Y12">
        <f>SUM(T12:W12)</f>
        <v>160</v>
      </c>
      <c r="AG12" t="s">
        <v>192</v>
      </c>
      <c r="AH12" t="s">
        <v>193</v>
      </c>
    </row>
    <row r="13" spans="1:37" x14ac:dyDescent="0.25">
      <c r="B13" t="s">
        <v>442</v>
      </c>
      <c r="T13" s="12">
        <v>20</v>
      </c>
      <c r="U13">
        <v>20</v>
      </c>
      <c r="Y13">
        <f>SUM(T13:W13)</f>
        <v>40</v>
      </c>
    </row>
    <row r="14" spans="1:37" x14ac:dyDescent="0.25">
      <c r="T14" s="12"/>
      <c r="AG14" t="s">
        <v>194</v>
      </c>
      <c r="AH14" t="s">
        <v>219</v>
      </c>
    </row>
    <row r="15" spans="1:37" x14ac:dyDescent="0.25">
      <c r="B15" t="s">
        <v>8</v>
      </c>
      <c r="C15">
        <v>5</v>
      </c>
      <c r="D15">
        <v>20</v>
      </c>
      <c r="E15" t="s">
        <v>5</v>
      </c>
      <c r="F15" t="s">
        <v>101</v>
      </c>
      <c r="H15">
        <v>20</v>
      </c>
      <c r="I15">
        <v>12</v>
      </c>
      <c r="T15" s="12">
        <f t="shared" si="2"/>
        <v>92</v>
      </c>
      <c r="U15">
        <f t="shared" si="4"/>
        <v>0</v>
      </c>
      <c r="V15">
        <f t="shared" si="5"/>
        <v>0</v>
      </c>
      <c r="W15">
        <f t="shared" si="1"/>
        <v>0</v>
      </c>
      <c r="X15">
        <v>0</v>
      </c>
      <c r="Y15">
        <f t="shared" si="3"/>
        <v>92</v>
      </c>
      <c r="AA15" t="s">
        <v>123</v>
      </c>
      <c r="AG15" t="s">
        <v>196</v>
      </c>
      <c r="AH15" t="s">
        <v>220</v>
      </c>
    </row>
    <row r="16" spans="1:37" x14ac:dyDescent="0.25">
      <c r="B16" t="s">
        <v>9</v>
      </c>
      <c r="C16">
        <v>5</v>
      </c>
      <c r="D16">
        <v>20</v>
      </c>
      <c r="E16" t="s">
        <v>5</v>
      </c>
      <c r="F16" t="s">
        <v>106</v>
      </c>
      <c r="H16">
        <v>20</v>
      </c>
      <c r="I16">
        <v>12</v>
      </c>
      <c r="T16" s="12">
        <f t="shared" si="2"/>
        <v>92</v>
      </c>
      <c r="U16">
        <f t="shared" si="4"/>
        <v>0</v>
      </c>
      <c r="V16">
        <f t="shared" si="5"/>
        <v>0</v>
      </c>
      <c r="W16">
        <f t="shared" si="1"/>
        <v>0</v>
      </c>
      <c r="X16">
        <v>0</v>
      </c>
      <c r="Y16">
        <f t="shared" si="3"/>
        <v>92</v>
      </c>
      <c r="AG16" t="s">
        <v>198</v>
      </c>
      <c r="AI16">
        <v>3</v>
      </c>
      <c r="AJ16" t="s">
        <v>200</v>
      </c>
      <c r="AK16" t="s">
        <v>221</v>
      </c>
    </row>
    <row r="17" spans="1:35" x14ac:dyDescent="0.25">
      <c r="B17" t="s">
        <v>10</v>
      </c>
      <c r="C17">
        <v>5</v>
      </c>
      <c r="D17">
        <v>20</v>
      </c>
      <c r="E17" t="s">
        <v>5</v>
      </c>
      <c r="F17" t="s">
        <v>104</v>
      </c>
      <c r="H17">
        <v>20</v>
      </c>
      <c r="I17">
        <v>12</v>
      </c>
      <c r="T17" s="12">
        <f t="shared" si="2"/>
        <v>92</v>
      </c>
      <c r="U17">
        <f t="shared" si="4"/>
        <v>0</v>
      </c>
      <c r="V17">
        <f t="shared" si="5"/>
        <v>0</v>
      </c>
      <c r="W17">
        <f t="shared" si="1"/>
        <v>0</v>
      </c>
      <c r="X17">
        <v>0</v>
      </c>
      <c r="Y17">
        <f t="shared" si="3"/>
        <v>92</v>
      </c>
      <c r="AG17" t="s">
        <v>199</v>
      </c>
      <c r="AI17">
        <v>12</v>
      </c>
    </row>
    <row r="18" spans="1:35" x14ac:dyDescent="0.25">
      <c r="B18" t="s">
        <v>11</v>
      </c>
      <c r="C18">
        <v>5</v>
      </c>
      <c r="D18">
        <v>20</v>
      </c>
      <c r="E18" t="s">
        <v>5</v>
      </c>
      <c r="F18" t="s">
        <v>104</v>
      </c>
      <c r="H18">
        <v>20</v>
      </c>
      <c r="I18">
        <v>12</v>
      </c>
      <c r="T18" s="12">
        <f t="shared" si="2"/>
        <v>92</v>
      </c>
      <c r="U18">
        <f t="shared" si="4"/>
        <v>0</v>
      </c>
      <c r="V18">
        <f t="shared" si="5"/>
        <v>0</v>
      </c>
      <c r="W18">
        <f t="shared" si="1"/>
        <v>0</v>
      </c>
      <c r="X18">
        <v>0</v>
      </c>
      <c r="Y18">
        <f t="shared" si="3"/>
        <v>92</v>
      </c>
    </row>
    <row r="19" spans="1:35" x14ac:dyDescent="0.25">
      <c r="B19" t="s">
        <v>12</v>
      </c>
      <c r="C19">
        <v>5</v>
      </c>
      <c r="D19">
        <v>20</v>
      </c>
      <c r="E19" t="s">
        <v>5</v>
      </c>
      <c r="F19" t="s">
        <v>104</v>
      </c>
      <c r="H19">
        <v>10</v>
      </c>
      <c r="I19">
        <v>7</v>
      </c>
      <c r="K19">
        <v>10</v>
      </c>
      <c r="L19">
        <v>6</v>
      </c>
      <c r="T19" s="12">
        <f t="shared" si="2"/>
        <v>47</v>
      </c>
      <c r="U19">
        <f t="shared" si="4"/>
        <v>46</v>
      </c>
      <c r="V19">
        <f t="shared" si="5"/>
        <v>0</v>
      </c>
      <c r="W19">
        <f t="shared" si="1"/>
        <v>0</v>
      </c>
      <c r="X19">
        <v>0</v>
      </c>
      <c r="Y19">
        <f t="shared" si="3"/>
        <v>93</v>
      </c>
    </row>
    <row r="20" spans="1:35" x14ac:dyDescent="0.25">
      <c r="A20" t="s">
        <v>30</v>
      </c>
      <c r="B20" t="s">
        <v>13</v>
      </c>
      <c r="C20">
        <v>5</v>
      </c>
      <c r="D20">
        <v>20</v>
      </c>
      <c r="E20" t="s">
        <v>5</v>
      </c>
      <c r="F20" t="s">
        <v>104</v>
      </c>
      <c r="K20">
        <v>20</v>
      </c>
      <c r="L20">
        <v>12</v>
      </c>
      <c r="T20" s="12">
        <f t="shared" si="2"/>
        <v>0</v>
      </c>
      <c r="U20">
        <f t="shared" si="4"/>
        <v>92</v>
      </c>
      <c r="V20">
        <f t="shared" si="5"/>
        <v>0</v>
      </c>
      <c r="W20">
        <f t="shared" si="1"/>
        <v>0</v>
      </c>
      <c r="X20">
        <v>0</v>
      </c>
      <c r="Y20">
        <f t="shared" si="3"/>
        <v>92</v>
      </c>
    </row>
    <row r="21" spans="1:35" x14ac:dyDescent="0.25">
      <c r="A21" t="s">
        <v>26</v>
      </c>
      <c r="B21" t="s">
        <v>14</v>
      </c>
      <c r="C21">
        <v>5</v>
      </c>
      <c r="D21">
        <v>20</v>
      </c>
      <c r="E21" t="s">
        <v>5</v>
      </c>
      <c r="F21" t="s">
        <v>104</v>
      </c>
      <c r="K21">
        <v>20</v>
      </c>
      <c r="L21">
        <v>12</v>
      </c>
      <c r="T21" s="12">
        <f t="shared" si="2"/>
        <v>0</v>
      </c>
      <c r="U21">
        <f t="shared" si="4"/>
        <v>92</v>
      </c>
      <c r="V21">
        <f t="shared" si="5"/>
        <v>0</v>
      </c>
      <c r="W21">
        <f t="shared" si="1"/>
        <v>0</v>
      </c>
      <c r="X21">
        <v>0</v>
      </c>
      <c r="Y21">
        <f t="shared" si="3"/>
        <v>92</v>
      </c>
    </row>
    <row r="22" spans="1:35" x14ac:dyDescent="0.25">
      <c r="A22" t="s">
        <v>27</v>
      </c>
      <c r="B22" t="s">
        <v>15</v>
      </c>
      <c r="C22">
        <v>5</v>
      </c>
      <c r="D22">
        <v>20</v>
      </c>
      <c r="E22" t="s">
        <v>5</v>
      </c>
      <c r="F22" t="s">
        <v>104</v>
      </c>
      <c r="K22">
        <v>20</v>
      </c>
      <c r="L22">
        <v>12</v>
      </c>
      <c r="T22" s="12">
        <f t="shared" si="2"/>
        <v>0</v>
      </c>
      <c r="U22">
        <f t="shared" si="4"/>
        <v>92</v>
      </c>
      <c r="V22">
        <f t="shared" si="5"/>
        <v>0</v>
      </c>
      <c r="W22">
        <f t="shared" si="1"/>
        <v>0</v>
      </c>
      <c r="X22">
        <v>0</v>
      </c>
      <c r="Y22">
        <f t="shared" si="3"/>
        <v>92</v>
      </c>
    </row>
    <row r="23" spans="1:35" x14ac:dyDescent="0.25">
      <c r="B23" t="s">
        <v>16</v>
      </c>
      <c r="C23">
        <v>5</v>
      </c>
      <c r="D23">
        <v>20</v>
      </c>
      <c r="E23" t="s">
        <v>5</v>
      </c>
      <c r="F23" t="s">
        <v>104</v>
      </c>
      <c r="K23">
        <v>20</v>
      </c>
      <c r="L23">
        <v>12</v>
      </c>
      <c r="T23" s="12">
        <f t="shared" si="2"/>
        <v>0</v>
      </c>
      <c r="U23">
        <f t="shared" si="4"/>
        <v>92</v>
      </c>
      <c r="V23">
        <f t="shared" si="5"/>
        <v>0</v>
      </c>
      <c r="W23">
        <f t="shared" si="1"/>
        <v>0</v>
      </c>
      <c r="X23">
        <v>0</v>
      </c>
      <c r="Y23">
        <f t="shared" si="3"/>
        <v>92</v>
      </c>
    </row>
    <row r="24" spans="1:35" x14ac:dyDescent="0.25">
      <c r="A24" t="s">
        <v>29</v>
      </c>
      <c r="B24" t="s">
        <v>17</v>
      </c>
      <c r="C24">
        <v>5</v>
      </c>
      <c r="D24">
        <v>20</v>
      </c>
      <c r="E24" t="s">
        <v>5</v>
      </c>
      <c r="F24" t="s">
        <v>104</v>
      </c>
      <c r="K24">
        <v>20</v>
      </c>
      <c r="L24">
        <v>12</v>
      </c>
      <c r="T24" s="12">
        <f t="shared" si="2"/>
        <v>0</v>
      </c>
      <c r="U24">
        <f t="shared" si="4"/>
        <v>92</v>
      </c>
      <c r="V24">
        <f t="shared" si="5"/>
        <v>0</v>
      </c>
      <c r="W24">
        <f t="shared" si="1"/>
        <v>0</v>
      </c>
      <c r="X24">
        <v>0</v>
      </c>
      <c r="Y24">
        <f t="shared" si="3"/>
        <v>92</v>
      </c>
    </row>
    <row r="25" spans="1:35" x14ac:dyDescent="0.25">
      <c r="A25" t="s">
        <v>28</v>
      </c>
      <c r="B25" t="s">
        <v>18</v>
      </c>
      <c r="C25">
        <v>5</v>
      </c>
      <c r="D25">
        <v>20</v>
      </c>
      <c r="E25" t="s">
        <v>5</v>
      </c>
      <c r="F25" t="s">
        <v>104</v>
      </c>
      <c r="K25">
        <v>20</v>
      </c>
      <c r="L25">
        <v>12</v>
      </c>
      <c r="T25" s="12">
        <f t="shared" si="2"/>
        <v>0</v>
      </c>
      <c r="U25">
        <f t="shared" si="4"/>
        <v>92</v>
      </c>
      <c r="V25">
        <f t="shared" si="5"/>
        <v>0</v>
      </c>
      <c r="W25">
        <f t="shared" si="1"/>
        <v>0</v>
      </c>
      <c r="X25">
        <v>0</v>
      </c>
      <c r="Y25">
        <f t="shared" si="3"/>
        <v>92</v>
      </c>
    </row>
    <row r="26" spans="1:35" x14ac:dyDescent="0.25">
      <c r="B26" t="s">
        <v>19</v>
      </c>
      <c r="C26">
        <v>5</v>
      </c>
      <c r="D26">
        <v>20</v>
      </c>
      <c r="E26" t="s">
        <v>5</v>
      </c>
      <c r="F26" t="s">
        <v>104</v>
      </c>
      <c r="Q26">
        <v>20</v>
      </c>
      <c r="R26">
        <v>12</v>
      </c>
      <c r="T26" s="12">
        <f t="shared" si="2"/>
        <v>0</v>
      </c>
      <c r="U26">
        <f t="shared" si="4"/>
        <v>0</v>
      </c>
      <c r="V26">
        <f t="shared" si="5"/>
        <v>0</v>
      </c>
      <c r="W26">
        <f>Q26*4+R26</f>
        <v>92</v>
      </c>
      <c r="X26">
        <v>0</v>
      </c>
      <c r="Y26">
        <f t="shared" si="3"/>
        <v>92</v>
      </c>
    </row>
    <row r="27" spans="1:35" x14ac:dyDescent="0.25">
      <c r="B27" t="s">
        <v>20</v>
      </c>
      <c r="C27">
        <v>5</v>
      </c>
      <c r="D27">
        <v>20</v>
      </c>
      <c r="E27" t="s">
        <v>5</v>
      </c>
      <c r="F27" t="s">
        <v>104</v>
      </c>
      <c r="Q27">
        <v>20</v>
      </c>
      <c r="R27">
        <v>12</v>
      </c>
      <c r="T27" s="12">
        <f t="shared" si="2"/>
        <v>0</v>
      </c>
      <c r="U27">
        <f t="shared" si="4"/>
        <v>0</v>
      </c>
      <c r="V27">
        <f t="shared" si="5"/>
        <v>0</v>
      </c>
      <c r="W27">
        <f t="shared" ref="W27:W36" si="6">Q27*4+R27</f>
        <v>92</v>
      </c>
      <c r="X27">
        <v>0</v>
      </c>
      <c r="Y27">
        <f t="shared" si="3"/>
        <v>92</v>
      </c>
    </row>
    <row r="28" spans="1:35" x14ac:dyDescent="0.25">
      <c r="B28" t="s">
        <v>21</v>
      </c>
      <c r="C28">
        <v>5</v>
      </c>
      <c r="D28">
        <v>20</v>
      </c>
      <c r="E28" t="s">
        <v>5</v>
      </c>
      <c r="F28" t="s">
        <v>104</v>
      </c>
      <c r="Q28">
        <v>20</v>
      </c>
      <c r="R28">
        <v>12</v>
      </c>
      <c r="T28" s="12">
        <f t="shared" si="2"/>
        <v>0</v>
      </c>
      <c r="U28">
        <f t="shared" si="4"/>
        <v>0</v>
      </c>
      <c r="V28">
        <f t="shared" si="5"/>
        <v>0</v>
      </c>
      <c r="W28">
        <f t="shared" si="6"/>
        <v>92</v>
      </c>
      <c r="X28">
        <v>0</v>
      </c>
      <c r="Y28">
        <f t="shared" si="3"/>
        <v>92</v>
      </c>
    </row>
    <row r="29" spans="1:35" x14ac:dyDescent="0.25">
      <c r="B29" t="s">
        <v>22</v>
      </c>
      <c r="C29">
        <v>5</v>
      </c>
      <c r="D29">
        <v>20</v>
      </c>
      <c r="E29" t="s">
        <v>5</v>
      </c>
      <c r="F29" t="s">
        <v>104</v>
      </c>
      <c r="N29">
        <v>20</v>
      </c>
      <c r="O29">
        <v>12</v>
      </c>
      <c r="T29" s="12">
        <f t="shared" si="2"/>
        <v>0</v>
      </c>
      <c r="U29">
        <f t="shared" si="4"/>
        <v>0</v>
      </c>
      <c r="V29">
        <f t="shared" si="5"/>
        <v>92</v>
      </c>
      <c r="W29">
        <f t="shared" si="6"/>
        <v>0</v>
      </c>
      <c r="X29">
        <v>0</v>
      </c>
      <c r="Y29">
        <f t="shared" si="3"/>
        <v>92</v>
      </c>
      <c r="AG29" t="s">
        <v>202</v>
      </c>
    </row>
    <row r="30" spans="1:35" x14ac:dyDescent="0.25">
      <c r="B30" t="s">
        <v>23</v>
      </c>
      <c r="C30">
        <v>5</v>
      </c>
      <c r="D30">
        <v>20</v>
      </c>
      <c r="E30" t="s">
        <v>5</v>
      </c>
      <c r="F30" t="s">
        <v>104</v>
      </c>
      <c r="N30">
        <v>20</v>
      </c>
      <c r="O30">
        <v>12</v>
      </c>
      <c r="T30" s="12">
        <f t="shared" si="2"/>
        <v>0</v>
      </c>
      <c r="U30">
        <f t="shared" si="4"/>
        <v>0</v>
      </c>
      <c r="V30">
        <f t="shared" si="5"/>
        <v>92</v>
      </c>
      <c r="W30">
        <f t="shared" si="6"/>
        <v>0</v>
      </c>
      <c r="X30">
        <v>0</v>
      </c>
      <c r="Y30">
        <f t="shared" si="3"/>
        <v>92</v>
      </c>
      <c r="AG30" t="s">
        <v>203</v>
      </c>
      <c r="AH30">
        <v>20</v>
      </c>
    </row>
    <row r="31" spans="1:35" x14ac:dyDescent="0.25">
      <c r="A31" t="s">
        <v>31</v>
      </c>
      <c r="B31" t="s">
        <v>126</v>
      </c>
      <c r="C31">
        <v>5</v>
      </c>
      <c r="D31">
        <v>20</v>
      </c>
      <c r="E31" t="s">
        <v>5</v>
      </c>
      <c r="F31" t="s">
        <v>104</v>
      </c>
      <c r="K31">
        <v>20</v>
      </c>
      <c r="L31">
        <v>12</v>
      </c>
      <c r="T31" s="12">
        <f t="shared" si="2"/>
        <v>0</v>
      </c>
      <c r="U31">
        <f t="shared" si="4"/>
        <v>92</v>
      </c>
      <c r="V31">
        <f t="shared" si="5"/>
        <v>0</v>
      </c>
      <c r="W31">
        <f t="shared" si="6"/>
        <v>0</v>
      </c>
      <c r="X31">
        <v>0</v>
      </c>
      <c r="Y31">
        <f t="shared" si="3"/>
        <v>92</v>
      </c>
      <c r="AG31" t="s">
        <v>204</v>
      </c>
      <c r="AH31">
        <v>30</v>
      </c>
    </row>
    <row r="32" spans="1:35" x14ac:dyDescent="0.25">
      <c r="T32" s="12"/>
      <c r="AG32" t="s">
        <v>205</v>
      </c>
      <c r="AH32">
        <v>40</v>
      </c>
    </row>
    <row r="33" spans="1:34" x14ac:dyDescent="0.25">
      <c r="B33" s="16" t="s">
        <v>122</v>
      </c>
      <c r="T33" s="12">
        <f t="shared" si="2"/>
        <v>0</v>
      </c>
      <c r="U33">
        <f t="shared" si="4"/>
        <v>0</v>
      </c>
      <c r="V33">
        <f t="shared" si="5"/>
        <v>0</v>
      </c>
      <c r="W33">
        <f t="shared" si="6"/>
        <v>0</v>
      </c>
      <c r="X33">
        <v>0</v>
      </c>
      <c r="Y33">
        <f t="shared" si="3"/>
        <v>0</v>
      </c>
      <c r="AG33" t="s">
        <v>206</v>
      </c>
      <c r="AH33">
        <v>80</v>
      </c>
    </row>
    <row r="34" spans="1:34" x14ac:dyDescent="0.25">
      <c r="B34" t="s">
        <v>32</v>
      </c>
      <c r="C34">
        <v>5</v>
      </c>
      <c r="D34">
        <v>20</v>
      </c>
      <c r="E34" t="s">
        <v>5</v>
      </c>
      <c r="F34" t="s">
        <v>104</v>
      </c>
      <c r="H34">
        <v>5</v>
      </c>
      <c r="I34">
        <v>3</v>
      </c>
      <c r="K34">
        <v>5</v>
      </c>
      <c r="L34">
        <v>2</v>
      </c>
      <c r="N34">
        <v>10</v>
      </c>
      <c r="O34">
        <v>7</v>
      </c>
      <c r="T34" s="12">
        <f>H34*4+I34</f>
        <v>23</v>
      </c>
      <c r="U34">
        <f t="shared" si="4"/>
        <v>22</v>
      </c>
      <c r="V34">
        <f t="shared" si="5"/>
        <v>47</v>
      </c>
      <c r="W34">
        <f t="shared" si="6"/>
        <v>0</v>
      </c>
      <c r="X34">
        <v>0</v>
      </c>
      <c r="Y34">
        <f t="shared" si="3"/>
        <v>92</v>
      </c>
      <c r="Z34" s="11"/>
      <c r="AA34" t="s">
        <v>107</v>
      </c>
    </row>
    <row r="35" spans="1:34" x14ac:dyDescent="0.25">
      <c r="B35" t="s">
        <v>33</v>
      </c>
      <c r="C35">
        <v>5</v>
      </c>
      <c r="T35" s="12">
        <f t="shared" si="2"/>
        <v>0</v>
      </c>
      <c r="U35">
        <f t="shared" si="4"/>
        <v>0</v>
      </c>
      <c r="V35">
        <f t="shared" si="5"/>
        <v>0</v>
      </c>
      <c r="W35">
        <f t="shared" si="6"/>
        <v>0</v>
      </c>
      <c r="X35">
        <v>0</v>
      </c>
      <c r="Y35">
        <f t="shared" si="3"/>
        <v>0</v>
      </c>
    </row>
    <row r="36" spans="1:34" x14ac:dyDescent="0.25">
      <c r="B36" t="s">
        <v>190</v>
      </c>
      <c r="C36">
        <v>5</v>
      </c>
      <c r="T36" s="12">
        <f t="shared" si="2"/>
        <v>0</v>
      </c>
      <c r="U36">
        <f t="shared" si="4"/>
        <v>0</v>
      </c>
      <c r="V36">
        <f t="shared" si="5"/>
        <v>0</v>
      </c>
      <c r="W36">
        <f t="shared" si="6"/>
        <v>0</v>
      </c>
      <c r="X36">
        <v>0</v>
      </c>
      <c r="Y36">
        <f t="shared" si="3"/>
        <v>0</v>
      </c>
    </row>
    <row r="37" spans="1:34" x14ac:dyDescent="0.25">
      <c r="A37" s="2" t="s">
        <v>36</v>
      </c>
      <c r="B37" s="2"/>
      <c r="C37" s="2"/>
      <c r="D37" s="2"/>
      <c r="E37" s="2"/>
      <c r="F37" s="2"/>
      <c r="G37" s="2"/>
      <c r="H37" s="2"/>
      <c r="I37" s="2"/>
      <c r="J37" s="2"/>
      <c r="K37" s="2"/>
      <c r="L37" s="2"/>
      <c r="M37" s="2"/>
      <c r="N37" s="2"/>
      <c r="O37" s="2"/>
      <c r="P37" s="2"/>
      <c r="Q37" s="2"/>
      <c r="R37" s="2"/>
      <c r="S37" s="2"/>
      <c r="T37" s="2">
        <f>SUM(T4:T36)</f>
        <v>1198</v>
      </c>
      <c r="U37" s="2">
        <f>SUM(U4:U36)</f>
        <v>1592</v>
      </c>
      <c r="V37" s="2">
        <f>SUM(V4:V36)</f>
        <v>331</v>
      </c>
      <c r="W37" s="2">
        <f>SUM(W4:W36)</f>
        <v>276</v>
      </c>
      <c r="X37" s="2">
        <v>0</v>
      </c>
      <c r="Y37" s="10">
        <f>SUM(Y4:Y36)</f>
        <v>3397</v>
      </c>
      <c r="Z37" s="8"/>
    </row>
    <row r="38" spans="1:34" x14ac:dyDescent="0.25">
      <c r="A38" s="8" t="s">
        <v>81</v>
      </c>
      <c r="B38" s="8"/>
      <c r="C38" s="8"/>
      <c r="D38" s="8"/>
      <c r="E38" s="8"/>
      <c r="F38" s="8"/>
      <c r="G38" s="8"/>
      <c r="H38" s="8"/>
      <c r="I38" s="8"/>
      <c r="J38" s="8"/>
      <c r="K38" s="8"/>
      <c r="L38" s="8"/>
      <c r="M38" s="8"/>
      <c r="N38" s="8"/>
      <c r="O38" s="8"/>
      <c r="P38" s="8"/>
      <c r="Q38" s="8"/>
      <c r="R38" s="8"/>
      <c r="S38" s="8"/>
      <c r="T38" s="8"/>
      <c r="U38" s="8"/>
      <c r="V38" s="8"/>
      <c r="W38" s="8"/>
      <c r="X38" s="8"/>
      <c r="Y38" s="7">
        <f>Y37/2</f>
        <v>1698.5</v>
      </c>
      <c r="Z38" s="8"/>
    </row>
    <row r="39" spans="1:34" x14ac:dyDescent="0.25">
      <c r="A39" s="8"/>
      <c r="B39" s="8"/>
      <c r="C39" s="8"/>
      <c r="D39" s="8"/>
      <c r="E39" s="8"/>
      <c r="F39" s="8"/>
      <c r="G39" s="8"/>
      <c r="H39" s="8" t="s">
        <v>249</v>
      </c>
      <c r="I39" s="8" t="s">
        <v>250</v>
      </c>
      <c r="J39" s="8"/>
      <c r="K39" s="8" t="s">
        <v>249</v>
      </c>
      <c r="L39" s="7" t="s">
        <v>250</v>
      </c>
      <c r="M39" s="8"/>
      <c r="N39" s="8"/>
      <c r="O39" s="8"/>
      <c r="P39" s="8"/>
      <c r="Q39" s="8" t="s">
        <v>251</v>
      </c>
      <c r="R39" s="8"/>
      <c r="S39" s="8"/>
      <c r="T39" s="8"/>
      <c r="U39" s="8"/>
      <c r="V39" s="8"/>
      <c r="W39" s="8"/>
      <c r="X39" s="8"/>
      <c r="Y39" s="8"/>
      <c r="Z39" s="8"/>
    </row>
    <row r="40" spans="1:34" x14ac:dyDescent="0.25">
      <c r="A40" s="7"/>
      <c r="B40" s="7" t="s">
        <v>127</v>
      </c>
      <c r="C40">
        <v>60</v>
      </c>
      <c r="D40">
        <v>60</v>
      </c>
      <c r="E40" t="s">
        <v>7</v>
      </c>
      <c r="F40" t="s">
        <v>130</v>
      </c>
      <c r="H40">
        <v>60</v>
      </c>
      <c r="I40">
        <v>40</v>
      </c>
      <c r="Q40">
        <v>12</v>
      </c>
      <c r="T40">
        <f>H40*I40+I40*Q40</f>
        <v>2880</v>
      </c>
      <c r="X40" s="7"/>
      <c r="Y40">
        <f>T40</f>
        <v>2880</v>
      </c>
      <c r="AA40" t="s">
        <v>139</v>
      </c>
    </row>
    <row r="41" spans="1:34" x14ac:dyDescent="0.25">
      <c r="B41" s="7" t="s">
        <v>128</v>
      </c>
      <c r="C41">
        <v>60</v>
      </c>
      <c r="D41">
        <v>60</v>
      </c>
      <c r="E41" t="s">
        <v>7</v>
      </c>
      <c r="F41" t="s">
        <v>130</v>
      </c>
      <c r="K41">
        <v>60</v>
      </c>
      <c r="L41">
        <v>40</v>
      </c>
      <c r="Q41">
        <v>12</v>
      </c>
      <c r="U41">
        <f>K41*40+L41*Q41</f>
        <v>2880</v>
      </c>
      <c r="X41" s="7"/>
      <c r="Y41">
        <f>U41</f>
        <v>2880</v>
      </c>
      <c r="AA41" t="s">
        <v>139</v>
      </c>
    </row>
    <row r="42" spans="1:34" ht="15.75" thickBot="1" x14ac:dyDescent="0.3">
      <c r="A42" s="6" t="s">
        <v>97</v>
      </c>
      <c r="B42" s="6"/>
      <c r="C42" s="6"/>
      <c r="D42" s="6"/>
      <c r="E42" s="6"/>
      <c r="F42" s="6"/>
      <c r="G42" s="6"/>
      <c r="H42" s="6"/>
      <c r="I42" s="6"/>
      <c r="J42" s="6"/>
      <c r="K42" s="6"/>
      <c r="L42" s="6"/>
      <c r="M42" s="6"/>
      <c r="N42" s="6"/>
      <c r="O42" s="6"/>
      <c r="P42" s="6"/>
      <c r="Q42" s="6"/>
      <c r="R42" s="6"/>
      <c r="S42" s="6"/>
      <c r="T42" s="6">
        <f>SUM(T37:T41)</f>
        <v>4078</v>
      </c>
      <c r="U42" s="6">
        <f t="shared" ref="U42:W42" si="7">SUM(U37:U41)</f>
        <v>4472</v>
      </c>
      <c r="V42" s="6">
        <f t="shared" si="7"/>
        <v>331</v>
      </c>
      <c r="W42" s="6">
        <f t="shared" si="7"/>
        <v>276</v>
      </c>
      <c r="X42" s="6"/>
      <c r="Y42" s="6">
        <f>Y37+Y40+Y41</f>
        <v>9157</v>
      </c>
    </row>
    <row r="44" spans="1:34" x14ac:dyDescent="0.25">
      <c r="A44" t="s">
        <v>131</v>
      </c>
    </row>
    <row r="45" spans="1:34" x14ac:dyDescent="0.25">
      <c r="B45" t="s">
        <v>132</v>
      </c>
      <c r="C45">
        <v>20</v>
      </c>
      <c r="D45" t="s">
        <v>135</v>
      </c>
      <c r="G45">
        <v>22</v>
      </c>
      <c r="H45" t="s">
        <v>134</v>
      </c>
      <c r="T45">
        <f>C45*6</f>
        <v>120</v>
      </c>
      <c r="U45">
        <f>C45*10</f>
        <v>200</v>
      </c>
      <c r="V45">
        <f>C45*3</f>
        <v>60</v>
      </c>
      <c r="W45">
        <f>C45*3</f>
        <v>60</v>
      </c>
      <c r="Y45">
        <f>C45*G45</f>
        <v>440</v>
      </c>
    </row>
    <row r="46" spans="1:34" x14ac:dyDescent="0.25">
      <c r="B46" t="s">
        <v>133</v>
      </c>
      <c r="C46">
        <v>30</v>
      </c>
      <c r="D46" t="s">
        <v>135</v>
      </c>
      <c r="G46">
        <v>3</v>
      </c>
      <c r="H46" t="s">
        <v>134</v>
      </c>
      <c r="T46">
        <f>C46*2</f>
        <v>60</v>
      </c>
      <c r="U46">
        <f>C46*2</f>
        <v>60</v>
      </c>
      <c r="V46">
        <f>40</f>
        <v>40</v>
      </c>
      <c r="Y46">
        <f>C46*G46</f>
        <v>90</v>
      </c>
    </row>
    <row r="47" spans="1:34" x14ac:dyDescent="0.25">
      <c r="B47" t="s">
        <v>256</v>
      </c>
      <c r="C47">
        <v>50</v>
      </c>
      <c r="G47">
        <v>2</v>
      </c>
      <c r="T47">
        <v>50</v>
      </c>
      <c r="U47">
        <v>50</v>
      </c>
      <c r="Y47">
        <v>100</v>
      </c>
    </row>
    <row r="49" spans="1:25" x14ac:dyDescent="0.25">
      <c r="A49" s="4" t="s">
        <v>136</v>
      </c>
      <c r="B49" s="4"/>
      <c r="C49" s="4"/>
      <c r="D49" s="4"/>
      <c r="E49" s="4"/>
      <c r="F49" s="4"/>
      <c r="G49" s="4"/>
      <c r="H49" s="4"/>
      <c r="I49" s="4"/>
      <c r="J49" s="4"/>
      <c r="K49" s="4"/>
      <c r="L49" s="4"/>
      <c r="M49" s="4"/>
      <c r="N49" s="4"/>
      <c r="O49" s="4"/>
      <c r="P49" s="4"/>
      <c r="Q49" s="4"/>
      <c r="R49" s="4"/>
      <c r="S49" s="4"/>
      <c r="T49" s="4">
        <f>SUM(T42:T47)</f>
        <v>4308</v>
      </c>
      <c r="U49" s="4">
        <f t="shared" ref="U49:X49" si="8">SUM(U42:U47)</f>
        <v>4782</v>
      </c>
      <c r="V49" s="4">
        <f t="shared" si="8"/>
        <v>431</v>
      </c>
      <c r="W49" s="4">
        <f t="shared" si="8"/>
        <v>336</v>
      </c>
      <c r="X49" s="4">
        <f t="shared" si="8"/>
        <v>0</v>
      </c>
      <c r="Y49" s="4">
        <f>SUM(Y42:Y47)</f>
        <v>9787</v>
      </c>
    </row>
    <row r="50" spans="1:25" ht="15.75" thickBot="1" x14ac:dyDescent="0.3">
      <c r="A50" s="6" t="s">
        <v>141</v>
      </c>
      <c r="B50" s="6"/>
      <c r="C50" s="6"/>
      <c r="D50" s="6"/>
      <c r="E50" s="6"/>
      <c r="F50" s="6"/>
      <c r="G50" s="6"/>
      <c r="H50" s="6"/>
      <c r="I50" s="6"/>
      <c r="J50" s="6"/>
      <c r="K50" s="6"/>
      <c r="L50" s="6"/>
      <c r="M50" s="6"/>
      <c r="N50" s="6"/>
      <c r="O50" s="6"/>
      <c r="P50" s="6"/>
      <c r="Q50" s="6"/>
      <c r="R50" s="6"/>
      <c r="S50" s="6"/>
      <c r="T50" s="6"/>
      <c r="U50" s="6"/>
      <c r="V50" s="6"/>
      <c r="W50" s="6"/>
      <c r="X50" s="6"/>
      <c r="Y50" s="18">
        <f>Y49/80</f>
        <v>122.33750000000001</v>
      </c>
    </row>
  </sheetData>
  <mergeCells count="5">
    <mergeCell ref="A2:E2"/>
    <mergeCell ref="H2:I2"/>
    <mergeCell ref="K2:L2"/>
    <mergeCell ref="N2:O2"/>
    <mergeCell ref="Q2:R2"/>
  </mergeCells>
  <pageMargins left="0.7" right="0.7" top="0.75" bottom="0.75" header="0.3" footer="0.3"/>
  <pageSetup paperSize="9" scale="3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K21" sqref="K21"/>
    </sheetView>
  </sheetViews>
  <sheetFormatPr defaultRowHeight="15" x14ac:dyDescent="0.25"/>
  <cols>
    <col min="1" max="1" width="27" customWidth="1"/>
  </cols>
  <sheetData>
    <row r="1" spans="1:7" ht="18.75" x14ac:dyDescent="0.3">
      <c r="A1" s="1" t="s">
        <v>167</v>
      </c>
      <c r="B1" s="9"/>
    </row>
    <row r="2" spans="1:7" x14ac:dyDescent="0.25">
      <c r="A2" s="3" t="s">
        <v>34</v>
      </c>
      <c r="B2" s="3"/>
      <c r="C2" s="3" t="s">
        <v>80</v>
      </c>
      <c r="D2" s="3" t="s">
        <v>1</v>
      </c>
      <c r="E2" s="3" t="s">
        <v>2</v>
      </c>
      <c r="F2" s="3" t="s">
        <v>137</v>
      </c>
      <c r="G2" s="3" t="s">
        <v>138</v>
      </c>
    </row>
    <row r="3" spans="1:7" x14ac:dyDescent="0.25">
      <c r="A3" s="25" t="s">
        <v>166</v>
      </c>
      <c r="B3" s="20"/>
      <c r="C3" s="20" t="s">
        <v>7</v>
      </c>
      <c r="D3" s="20">
        <v>10</v>
      </c>
      <c r="E3" s="20">
        <v>40</v>
      </c>
      <c r="F3" s="20">
        <v>40</v>
      </c>
      <c r="G3" s="20">
        <f>E3*4+F3</f>
        <v>200</v>
      </c>
    </row>
    <row r="4" spans="1:7" x14ac:dyDescent="0.25">
      <c r="A4" s="20" t="s">
        <v>168</v>
      </c>
      <c r="B4" s="20"/>
      <c r="C4" s="20" t="s">
        <v>7</v>
      </c>
      <c r="D4" s="20">
        <v>10</v>
      </c>
      <c r="E4" s="20">
        <v>40</v>
      </c>
      <c r="F4" s="20">
        <v>40</v>
      </c>
      <c r="G4" s="20">
        <f t="shared" ref="G4:G12" si="0">E4*4+F4</f>
        <v>200</v>
      </c>
    </row>
    <row r="5" spans="1:7" x14ac:dyDescent="0.25">
      <c r="A5" s="20" t="s">
        <v>169</v>
      </c>
      <c r="B5" s="20"/>
      <c r="C5" s="20" t="s">
        <v>7</v>
      </c>
      <c r="D5" s="20">
        <v>10</v>
      </c>
      <c r="E5" s="20">
        <v>40</v>
      </c>
      <c r="F5" s="20">
        <v>40</v>
      </c>
      <c r="G5" s="20">
        <f t="shared" si="0"/>
        <v>200</v>
      </c>
    </row>
    <row r="6" spans="1:7" x14ac:dyDescent="0.25">
      <c r="A6" s="20" t="s">
        <v>170</v>
      </c>
      <c r="B6" s="20"/>
      <c r="C6" s="20" t="s">
        <v>7</v>
      </c>
      <c r="D6" s="20">
        <v>10</v>
      </c>
      <c r="E6" s="20">
        <v>40</v>
      </c>
      <c r="F6" s="20">
        <v>40</v>
      </c>
      <c r="G6" s="20">
        <f t="shared" si="0"/>
        <v>200</v>
      </c>
    </row>
    <row r="7" spans="1:7" x14ac:dyDescent="0.25">
      <c r="A7" s="20" t="s">
        <v>171</v>
      </c>
      <c r="B7" s="20"/>
      <c r="C7" s="20" t="s">
        <v>7</v>
      </c>
      <c r="D7" s="20">
        <v>10</v>
      </c>
      <c r="E7" s="20">
        <v>40</v>
      </c>
      <c r="F7" s="20">
        <v>40</v>
      </c>
      <c r="G7" s="20">
        <f t="shared" si="0"/>
        <v>200</v>
      </c>
    </row>
    <row r="8" spans="1:7" x14ac:dyDescent="0.25">
      <c r="A8" s="20" t="s">
        <v>172</v>
      </c>
      <c r="B8" s="20"/>
      <c r="C8" s="20" t="s">
        <v>7</v>
      </c>
      <c r="D8" s="20">
        <v>10</v>
      </c>
      <c r="E8" s="20">
        <v>40</v>
      </c>
      <c r="F8" s="20">
        <v>40</v>
      </c>
      <c r="G8" s="20">
        <f t="shared" si="0"/>
        <v>200</v>
      </c>
    </row>
    <row r="9" spans="1:7" x14ac:dyDescent="0.25">
      <c r="A9" s="20" t="s">
        <v>173</v>
      </c>
      <c r="B9" s="20"/>
      <c r="C9" s="20" t="s">
        <v>7</v>
      </c>
      <c r="D9" s="20">
        <v>10</v>
      </c>
      <c r="E9" s="20">
        <v>40</v>
      </c>
      <c r="F9" s="20">
        <v>40</v>
      </c>
      <c r="G9" s="20">
        <f t="shared" si="0"/>
        <v>200</v>
      </c>
    </row>
    <row r="10" spans="1:7" x14ac:dyDescent="0.25">
      <c r="A10" t="s">
        <v>174</v>
      </c>
      <c r="C10" t="s">
        <v>7</v>
      </c>
      <c r="D10" s="20">
        <v>10</v>
      </c>
      <c r="E10" s="20">
        <v>40</v>
      </c>
      <c r="F10" s="20">
        <v>40</v>
      </c>
      <c r="G10">
        <f t="shared" si="0"/>
        <v>200</v>
      </c>
    </row>
    <row r="11" spans="1:7" x14ac:dyDescent="0.25">
      <c r="A11" s="20" t="s">
        <v>175</v>
      </c>
      <c r="B11" s="20"/>
      <c r="C11" s="20" t="s">
        <v>7</v>
      </c>
      <c r="D11" s="20">
        <v>10</v>
      </c>
      <c r="E11" s="20">
        <v>40</v>
      </c>
      <c r="F11" s="20">
        <v>40</v>
      </c>
      <c r="G11" s="20">
        <f t="shared" si="0"/>
        <v>200</v>
      </c>
    </row>
    <row r="12" spans="1:7" x14ac:dyDescent="0.25">
      <c r="A12" s="20" t="s">
        <v>176</v>
      </c>
      <c r="B12" s="20"/>
      <c r="C12" s="20" t="s">
        <v>7</v>
      </c>
      <c r="D12" s="20">
        <v>10</v>
      </c>
      <c r="E12" s="20">
        <v>40</v>
      </c>
      <c r="F12" s="20">
        <v>40</v>
      </c>
      <c r="G12" s="20">
        <f t="shared" si="0"/>
        <v>200</v>
      </c>
    </row>
    <row r="13" spans="1:7" x14ac:dyDescent="0.25">
      <c r="A13" s="20" t="s">
        <v>177</v>
      </c>
      <c r="B13" s="20"/>
      <c r="C13" s="20" t="s">
        <v>5</v>
      </c>
      <c r="D13" s="20">
        <v>10</v>
      </c>
      <c r="E13" s="20">
        <v>40</v>
      </c>
      <c r="F13" s="20">
        <v>30</v>
      </c>
      <c r="G13" s="20">
        <f>E13*4+F13</f>
        <v>190</v>
      </c>
    </row>
    <row r="14" spans="1:7" ht="15.75" thickBot="1" x14ac:dyDescent="0.3">
      <c r="A14" s="6" t="s">
        <v>160</v>
      </c>
      <c r="B14" s="6"/>
      <c r="C14" s="6"/>
      <c r="D14" s="6"/>
      <c r="E14" s="6"/>
      <c r="F14" s="6"/>
      <c r="G14" s="6">
        <f>SUM(G3:G13)</f>
        <v>2190</v>
      </c>
    </row>
    <row r="15" spans="1:7" x14ac:dyDescent="0.25">
      <c r="A15" s="7" t="s">
        <v>81</v>
      </c>
      <c r="B15" s="7"/>
      <c r="C15" s="8"/>
      <c r="D15" s="8"/>
      <c r="E15" s="8"/>
      <c r="F15" s="8"/>
      <c r="G15" s="17"/>
    </row>
    <row r="16" spans="1:7" x14ac:dyDescent="0.25">
      <c r="A16" s="7"/>
      <c r="B16" s="7"/>
      <c r="C16" s="8"/>
      <c r="D16" s="8"/>
      <c r="E16" s="8"/>
    </row>
    <row r="17" spans="1:7" x14ac:dyDescent="0.25">
      <c r="A17" s="19" t="s">
        <v>165</v>
      </c>
      <c r="B17" s="19"/>
      <c r="C17" s="20" t="s">
        <v>95</v>
      </c>
      <c r="D17" s="20" t="s">
        <v>1</v>
      </c>
      <c r="E17" s="20"/>
      <c r="F17" s="20"/>
      <c r="G17" s="20"/>
    </row>
    <row r="18" spans="1:7" x14ac:dyDescent="0.25">
      <c r="A18" t="s">
        <v>178</v>
      </c>
      <c r="C18">
        <v>40</v>
      </c>
      <c r="D18">
        <v>12</v>
      </c>
      <c r="F18">
        <v>4</v>
      </c>
      <c r="G18">
        <f>C18*D18+C18*F18</f>
        <v>640</v>
      </c>
    </row>
    <row r="19" spans="1:7" ht="15.75" thickBot="1" x14ac:dyDescent="0.3">
      <c r="A19" s="6" t="s">
        <v>254</v>
      </c>
      <c r="B19" s="6"/>
      <c r="C19" s="6"/>
      <c r="D19" s="6"/>
      <c r="E19" s="6"/>
      <c r="F19" s="6"/>
      <c r="G19" s="6">
        <f>G14+G18</f>
        <v>2830</v>
      </c>
    </row>
    <row r="21" spans="1:7" x14ac:dyDescent="0.25">
      <c r="A21" t="s">
        <v>131</v>
      </c>
    </row>
    <row r="22" spans="1:7" x14ac:dyDescent="0.25">
      <c r="B22" t="s">
        <v>132</v>
      </c>
      <c r="C22">
        <v>40</v>
      </c>
      <c r="D22" t="s">
        <v>135</v>
      </c>
      <c r="E22">
        <v>11</v>
      </c>
      <c r="F22" t="s">
        <v>134</v>
      </c>
      <c r="G22">
        <f>C22*E22</f>
        <v>440</v>
      </c>
    </row>
    <row r="23" spans="1:7" x14ac:dyDescent="0.25">
      <c r="A23" s="4" t="s">
        <v>140</v>
      </c>
      <c r="B23" s="4"/>
      <c r="C23" s="4"/>
      <c r="D23" s="4"/>
      <c r="E23" s="4"/>
      <c r="F23" s="4"/>
      <c r="G23" s="4">
        <f>SUM(G19:G22)</f>
        <v>3270</v>
      </c>
    </row>
    <row r="24" spans="1:7" ht="15.75" thickBot="1" x14ac:dyDescent="0.3">
      <c r="A24" s="6" t="s">
        <v>141</v>
      </c>
      <c r="B24" s="6"/>
      <c r="C24" s="6"/>
      <c r="D24" s="6"/>
      <c r="E24" s="6"/>
      <c r="F24" s="6"/>
      <c r="G24" s="18">
        <f>G23/40</f>
        <v>81.75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zoomScale="80" zoomScaleNormal="80" workbookViewId="0">
      <selection activeCell="S31" sqref="S31"/>
    </sheetView>
  </sheetViews>
  <sheetFormatPr defaultRowHeight="15" x14ac:dyDescent="0.25"/>
  <cols>
    <col min="1" max="2" width="32.42578125" customWidth="1"/>
    <col min="3" max="3" width="13.140625" customWidth="1"/>
    <col min="12" max="12" width="52.28515625" customWidth="1"/>
    <col min="15" max="15" width="13.7109375" customWidth="1"/>
  </cols>
  <sheetData>
    <row r="1" spans="1:16" ht="18.75" x14ac:dyDescent="0.3">
      <c r="A1" s="1" t="s">
        <v>79</v>
      </c>
      <c r="B1" s="9"/>
    </row>
    <row r="2" spans="1:16" x14ac:dyDescent="0.25">
      <c r="A2" s="3" t="s">
        <v>34</v>
      </c>
      <c r="B2" s="3"/>
      <c r="C2" s="3" t="s">
        <v>80</v>
      </c>
      <c r="D2" s="3" t="s">
        <v>1</v>
      </c>
      <c r="E2" s="3" t="s">
        <v>2</v>
      </c>
      <c r="F2" s="3" t="s">
        <v>137</v>
      </c>
      <c r="G2" s="3" t="s">
        <v>138</v>
      </c>
    </row>
    <row r="3" spans="1:16" x14ac:dyDescent="0.25">
      <c r="A3" t="s">
        <v>37</v>
      </c>
      <c r="C3" t="s">
        <v>7</v>
      </c>
      <c r="D3">
        <v>5</v>
      </c>
      <c r="E3">
        <v>20</v>
      </c>
      <c r="F3">
        <v>50</v>
      </c>
      <c r="G3">
        <f>E3*4+F3</f>
        <v>130</v>
      </c>
      <c r="I3" s="24"/>
      <c r="J3" s="11" t="s">
        <v>146</v>
      </c>
    </row>
    <row r="4" spans="1:16" x14ac:dyDescent="0.25">
      <c r="A4" t="s">
        <v>38</v>
      </c>
      <c r="C4" t="s">
        <v>7</v>
      </c>
      <c r="D4">
        <v>5</v>
      </c>
      <c r="E4">
        <v>20</v>
      </c>
      <c r="F4">
        <v>50</v>
      </c>
      <c r="G4">
        <f t="shared" ref="G4:G36" si="0">E4*4+F4</f>
        <v>130</v>
      </c>
    </row>
    <row r="5" spans="1:16" x14ac:dyDescent="0.25">
      <c r="A5" t="s">
        <v>39</v>
      </c>
      <c r="C5" t="s">
        <v>7</v>
      </c>
      <c r="D5">
        <v>5</v>
      </c>
      <c r="E5">
        <v>20</v>
      </c>
      <c r="F5">
        <v>50</v>
      </c>
      <c r="G5">
        <f t="shared" si="0"/>
        <v>130</v>
      </c>
    </row>
    <row r="6" spans="1:16" x14ac:dyDescent="0.25">
      <c r="A6" t="s">
        <v>40</v>
      </c>
      <c r="C6" t="s">
        <v>7</v>
      </c>
      <c r="D6">
        <v>5</v>
      </c>
      <c r="E6">
        <v>20</v>
      </c>
      <c r="F6">
        <v>50</v>
      </c>
      <c r="G6">
        <f t="shared" si="0"/>
        <v>130</v>
      </c>
    </row>
    <row r="7" spans="1:16" x14ac:dyDescent="0.25">
      <c r="A7" t="s">
        <v>41</v>
      </c>
      <c r="C7" t="s">
        <v>7</v>
      </c>
      <c r="D7">
        <v>5</v>
      </c>
      <c r="E7">
        <v>20</v>
      </c>
      <c r="F7">
        <v>50</v>
      </c>
      <c r="G7">
        <f t="shared" si="0"/>
        <v>130</v>
      </c>
      <c r="L7" t="s">
        <v>191</v>
      </c>
    </row>
    <row r="8" spans="1:16" x14ac:dyDescent="0.25">
      <c r="A8" t="s">
        <v>42</v>
      </c>
      <c r="C8" t="s">
        <v>7</v>
      </c>
      <c r="D8">
        <v>5</v>
      </c>
      <c r="E8">
        <v>20</v>
      </c>
      <c r="F8">
        <v>50</v>
      </c>
      <c r="G8">
        <f t="shared" si="0"/>
        <v>130</v>
      </c>
      <c r="L8" t="s">
        <v>192</v>
      </c>
      <c r="M8" t="s">
        <v>213</v>
      </c>
    </row>
    <row r="9" spans="1:16" x14ac:dyDescent="0.25">
      <c r="A9" t="s">
        <v>43</v>
      </c>
      <c r="C9" t="s">
        <v>44</v>
      </c>
      <c r="D9">
        <v>5</v>
      </c>
      <c r="E9">
        <v>20</v>
      </c>
      <c r="F9">
        <v>35</v>
      </c>
      <c r="G9">
        <f t="shared" si="0"/>
        <v>115</v>
      </c>
      <c r="L9" t="s">
        <v>194</v>
      </c>
      <c r="M9" t="s">
        <v>214</v>
      </c>
    </row>
    <row r="10" spans="1:16" x14ac:dyDescent="0.25">
      <c r="A10" s="21" t="s">
        <v>46</v>
      </c>
      <c r="B10" s="21"/>
      <c r="C10" s="21" t="s">
        <v>5</v>
      </c>
      <c r="D10" s="21">
        <v>5</v>
      </c>
      <c r="E10" s="21"/>
      <c r="F10" s="21"/>
      <c r="G10" s="21">
        <f t="shared" si="0"/>
        <v>0</v>
      </c>
      <c r="L10" t="s">
        <v>196</v>
      </c>
      <c r="M10" t="s">
        <v>215</v>
      </c>
    </row>
    <row r="11" spans="1:16" x14ac:dyDescent="0.25">
      <c r="A11" t="s">
        <v>47</v>
      </c>
      <c r="C11" t="s">
        <v>48</v>
      </c>
      <c r="D11">
        <v>10</v>
      </c>
      <c r="E11">
        <v>40</v>
      </c>
      <c r="F11">
        <v>13</v>
      </c>
      <c r="G11">
        <f t="shared" si="0"/>
        <v>173</v>
      </c>
      <c r="L11" t="s">
        <v>198</v>
      </c>
      <c r="N11">
        <v>4</v>
      </c>
      <c r="O11" t="s">
        <v>200</v>
      </c>
      <c r="P11" t="s">
        <v>216</v>
      </c>
    </row>
    <row r="12" spans="1:16" x14ac:dyDescent="0.25">
      <c r="A12" t="s">
        <v>49</v>
      </c>
      <c r="C12" t="s">
        <v>5</v>
      </c>
      <c r="D12">
        <v>5</v>
      </c>
      <c r="G12">
        <f t="shared" si="0"/>
        <v>0</v>
      </c>
      <c r="L12" t="s">
        <v>199</v>
      </c>
      <c r="N12">
        <f>200/15</f>
        <v>13.333333333333334</v>
      </c>
    </row>
    <row r="13" spans="1:16" x14ac:dyDescent="0.25">
      <c r="A13" t="s">
        <v>50</v>
      </c>
      <c r="C13" t="s">
        <v>48</v>
      </c>
      <c r="D13">
        <v>10</v>
      </c>
      <c r="E13">
        <v>40</v>
      </c>
      <c r="F13">
        <v>13</v>
      </c>
      <c r="G13">
        <f t="shared" si="0"/>
        <v>173</v>
      </c>
    </row>
    <row r="14" spans="1:16" x14ac:dyDescent="0.25">
      <c r="A14" s="21" t="s">
        <v>51</v>
      </c>
      <c r="B14" s="21"/>
      <c r="C14" s="21" t="s">
        <v>5</v>
      </c>
      <c r="D14" s="21">
        <v>5</v>
      </c>
      <c r="E14" s="21"/>
      <c r="F14" s="21"/>
      <c r="G14" s="21">
        <f t="shared" si="0"/>
        <v>0</v>
      </c>
    </row>
    <row r="15" spans="1:16" x14ac:dyDescent="0.25">
      <c r="A15" t="s">
        <v>52</v>
      </c>
      <c r="C15" t="s">
        <v>5</v>
      </c>
      <c r="D15">
        <v>5</v>
      </c>
      <c r="E15">
        <v>20</v>
      </c>
      <c r="F15">
        <v>13</v>
      </c>
      <c r="G15">
        <f t="shared" si="0"/>
        <v>93</v>
      </c>
    </row>
    <row r="16" spans="1:16" x14ac:dyDescent="0.25">
      <c r="A16" t="s">
        <v>53</v>
      </c>
      <c r="C16" t="s">
        <v>5</v>
      </c>
      <c r="D16">
        <v>5</v>
      </c>
      <c r="E16">
        <v>20</v>
      </c>
      <c r="F16">
        <v>13</v>
      </c>
      <c r="G16">
        <f t="shared" si="0"/>
        <v>93</v>
      </c>
    </row>
    <row r="17" spans="1:13" x14ac:dyDescent="0.25">
      <c r="A17" s="21" t="s">
        <v>54</v>
      </c>
      <c r="B17" s="21"/>
      <c r="C17" s="21" t="s">
        <v>5</v>
      </c>
      <c r="D17" s="21">
        <v>5</v>
      </c>
      <c r="E17" s="21"/>
      <c r="F17" s="21"/>
      <c r="G17" s="21">
        <f t="shared" si="0"/>
        <v>0</v>
      </c>
    </row>
    <row r="18" spans="1:13" x14ac:dyDescent="0.25">
      <c r="A18" t="s">
        <v>55</v>
      </c>
      <c r="C18" t="s">
        <v>5</v>
      </c>
      <c r="D18">
        <v>5</v>
      </c>
      <c r="G18">
        <f t="shared" si="0"/>
        <v>0</v>
      </c>
    </row>
    <row r="19" spans="1:13" x14ac:dyDescent="0.25">
      <c r="A19" s="21" t="s">
        <v>56</v>
      </c>
      <c r="B19" s="21"/>
      <c r="C19" s="21" t="s">
        <v>5</v>
      </c>
      <c r="D19" s="21">
        <v>5</v>
      </c>
      <c r="E19" s="21"/>
      <c r="F19" s="21"/>
      <c r="G19" s="21">
        <v>0</v>
      </c>
    </row>
    <row r="20" spans="1:13" x14ac:dyDescent="0.25">
      <c r="A20" s="21" t="s">
        <v>57</v>
      </c>
      <c r="B20" s="21"/>
      <c r="C20" s="21" t="s">
        <v>48</v>
      </c>
      <c r="D20" s="21">
        <v>5</v>
      </c>
      <c r="E20" s="21"/>
      <c r="F20" s="21"/>
      <c r="G20" s="21">
        <f t="shared" si="0"/>
        <v>0</v>
      </c>
    </row>
    <row r="21" spans="1:13" x14ac:dyDescent="0.25">
      <c r="A21" t="s">
        <v>58</v>
      </c>
      <c r="C21" t="s">
        <v>59</v>
      </c>
      <c r="D21">
        <v>10</v>
      </c>
      <c r="E21">
        <v>40</v>
      </c>
      <c r="F21">
        <v>13</v>
      </c>
      <c r="G21">
        <f t="shared" si="0"/>
        <v>173</v>
      </c>
    </row>
    <row r="22" spans="1:13" x14ac:dyDescent="0.25">
      <c r="A22" t="s">
        <v>60</v>
      </c>
      <c r="C22" t="s">
        <v>48</v>
      </c>
      <c r="D22">
        <v>5</v>
      </c>
      <c r="E22">
        <v>20</v>
      </c>
      <c r="F22">
        <v>13</v>
      </c>
      <c r="G22">
        <f t="shared" si="0"/>
        <v>93</v>
      </c>
    </row>
    <row r="23" spans="1:13" x14ac:dyDescent="0.25">
      <c r="A23" s="22" t="s">
        <v>61</v>
      </c>
      <c r="B23" s="22"/>
      <c r="C23" s="22" t="s">
        <v>62</v>
      </c>
      <c r="D23" s="22">
        <v>5</v>
      </c>
      <c r="E23" s="22">
        <v>20</v>
      </c>
      <c r="F23" s="22">
        <v>13</v>
      </c>
      <c r="G23" s="22">
        <f t="shared" si="0"/>
        <v>93</v>
      </c>
    </row>
    <row r="24" spans="1:13" x14ac:dyDescent="0.25">
      <c r="A24" t="s">
        <v>63</v>
      </c>
      <c r="C24" t="s">
        <v>64</v>
      </c>
      <c r="D24">
        <v>5</v>
      </c>
      <c r="E24">
        <v>20</v>
      </c>
      <c r="F24">
        <v>13</v>
      </c>
      <c r="G24">
        <f t="shared" si="0"/>
        <v>93</v>
      </c>
    </row>
    <row r="25" spans="1:13" x14ac:dyDescent="0.25">
      <c r="A25" t="s">
        <v>65</v>
      </c>
      <c r="C25" t="s">
        <v>59</v>
      </c>
      <c r="D25">
        <v>10</v>
      </c>
      <c r="E25">
        <v>40</v>
      </c>
      <c r="F25">
        <v>13</v>
      </c>
      <c r="G25">
        <f t="shared" si="0"/>
        <v>173</v>
      </c>
      <c r="L25" t="s">
        <v>202</v>
      </c>
    </row>
    <row r="26" spans="1:13" x14ac:dyDescent="0.25">
      <c r="A26" s="21" t="s">
        <v>66</v>
      </c>
      <c r="B26" s="21"/>
      <c r="C26" s="21" t="s">
        <v>67</v>
      </c>
      <c r="D26" s="21">
        <v>5</v>
      </c>
      <c r="E26" s="21"/>
      <c r="F26" s="21"/>
      <c r="G26" s="21">
        <f t="shared" si="0"/>
        <v>0</v>
      </c>
      <c r="L26" t="s">
        <v>203</v>
      </c>
      <c r="M26">
        <v>20</v>
      </c>
    </row>
    <row r="27" spans="1:13" x14ac:dyDescent="0.25">
      <c r="A27" t="s">
        <v>68</v>
      </c>
      <c r="C27" t="s">
        <v>67</v>
      </c>
      <c r="D27">
        <v>5</v>
      </c>
      <c r="E27">
        <v>20</v>
      </c>
      <c r="F27">
        <v>13</v>
      </c>
      <c r="G27">
        <f t="shared" si="0"/>
        <v>93</v>
      </c>
      <c r="L27" t="s">
        <v>204</v>
      </c>
      <c r="M27">
        <v>30</v>
      </c>
    </row>
    <row r="28" spans="1:13" x14ac:dyDescent="0.25">
      <c r="A28" t="s">
        <v>45</v>
      </c>
      <c r="C28" t="s">
        <v>5</v>
      </c>
      <c r="D28">
        <v>5</v>
      </c>
      <c r="E28">
        <v>20</v>
      </c>
      <c r="F28">
        <v>30</v>
      </c>
      <c r="G28">
        <v>30</v>
      </c>
      <c r="L28" t="s">
        <v>205</v>
      </c>
      <c r="M28">
        <v>40</v>
      </c>
    </row>
    <row r="29" spans="1:13" x14ac:dyDescent="0.25">
      <c r="A29" t="s">
        <v>69</v>
      </c>
      <c r="C29" t="s">
        <v>62</v>
      </c>
      <c r="D29">
        <v>5</v>
      </c>
      <c r="E29">
        <v>20</v>
      </c>
      <c r="F29">
        <v>13</v>
      </c>
      <c r="G29">
        <f t="shared" si="0"/>
        <v>93</v>
      </c>
      <c r="L29" t="s">
        <v>206</v>
      </c>
      <c r="M29">
        <v>80</v>
      </c>
    </row>
    <row r="30" spans="1:13" x14ac:dyDescent="0.25">
      <c r="A30" t="s">
        <v>70</v>
      </c>
      <c r="C30" t="s">
        <v>62</v>
      </c>
      <c r="D30">
        <v>5</v>
      </c>
      <c r="E30">
        <v>20</v>
      </c>
      <c r="F30">
        <v>13</v>
      </c>
      <c r="G30">
        <f t="shared" si="0"/>
        <v>93</v>
      </c>
    </row>
    <row r="31" spans="1:13" x14ac:dyDescent="0.25">
      <c r="A31" t="s">
        <v>71</v>
      </c>
      <c r="C31" t="s">
        <v>62</v>
      </c>
      <c r="D31">
        <v>5</v>
      </c>
      <c r="E31">
        <v>20</v>
      </c>
      <c r="F31">
        <v>13</v>
      </c>
      <c r="G31">
        <f t="shared" si="0"/>
        <v>93</v>
      </c>
    </row>
    <row r="32" spans="1:13" x14ac:dyDescent="0.25">
      <c r="A32" t="s">
        <v>72</v>
      </c>
      <c r="C32" t="s">
        <v>73</v>
      </c>
      <c r="D32">
        <v>5</v>
      </c>
      <c r="E32">
        <v>20</v>
      </c>
      <c r="F32">
        <v>13</v>
      </c>
      <c r="G32">
        <f t="shared" si="0"/>
        <v>93</v>
      </c>
    </row>
    <row r="33" spans="1:7" x14ac:dyDescent="0.25">
      <c r="A33" t="s">
        <v>74</v>
      </c>
      <c r="C33" t="s">
        <v>5</v>
      </c>
      <c r="D33">
        <v>5</v>
      </c>
      <c r="E33">
        <v>20</v>
      </c>
      <c r="F33">
        <v>13</v>
      </c>
      <c r="G33">
        <f t="shared" si="0"/>
        <v>93</v>
      </c>
    </row>
    <row r="34" spans="1:7" x14ac:dyDescent="0.25">
      <c r="A34" t="s">
        <v>77</v>
      </c>
      <c r="C34" t="s">
        <v>5</v>
      </c>
      <c r="D34">
        <v>5</v>
      </c>
      <c r="E34">
        <v>20</v>
      </c>
      <c r="F34">
        <v>13</v>
      </c>
      <c r="G34">
        <f t="shared" si="0"/>
        <v>93</v>
      </c>
    </row>
    <row r="35" spans="1:7" x14ac:dyDescent="0.25">
      <c r="A35" t="s">
        <v>78</v>
      </c>
      <c r="C35" t="s">
        <v>5</v>
      </c>
      <c r="D35">
        <v>2</v>
      </c>
      <c r="E35">
        <v>8</v>
      </c>
      <c r="F35">
        <v>8</v>
      </c>
      <c r="G35">
        <f t="shared" si="0"/>
        <v>40</v>
      </c>
    </row>
    <row r="36" spans="1:7" x14ac:dyDescent="0.25">
      <c r="A36" t="s">
        <v>145</v>
      </c>
      <c r="C36" t="s">
        <v>5</v>
      </c>
      <c r="D36">
        <v>2</v>
      </c>
      <c r="E36">
        <v>8</v>
      </c>
      <c r="F36">
        <v>8</v>
      </c>
      <c r="G36">
        <f t="shared" si="0"/>
        <v>40</v>
      </c>
    </row>
    <row r="37" spans="1:7" ht="15.75" thickBot="1" x14ac:dyDescent="0.3">
      <c r="A37" s="6" t="s">
        <v>98</v>
      </c>
      <c r="B37" s="6"/>
      <c r="C37" s="6"/>
      <c r="D37" s="6"/>
      <c r="E37" s="6"/>
      <c r="F37" s="6"/>
      <c r="G37" s="6">
        <f>SUM(G3:G36)</f>
        <v>2813</v>
      </c>
    </row>
    <row r="38" spans="1:7" x14ac:dyDescent="0.25">
      <c r="A38" s="7" t="s">
        <v>81</v>
      </c>
      <c r="B38" s="7"/>
      <c r="C38" s="8"/>
      <c r="D38" s="8"/>
      <c r="E38" s="8"/>
      <c r="F38" s="8"/>
      <c r="G38" s="17">
        <f>G37/3</f>
        <v>937.66666666666663</v>
      </c>
    </row>
    <row r="39" spans="1:7" x14ac:dyDescent="0.25">
      <c r="A39" s="7"/>
      <c r="B39" s="7"/>
      <c r="C39" s="8"/>
      <c r="D39" s="8"/>
      <c r="E39" s="8"/>
    </row>
    <row r="40" spans="1:7" s="20" customFormat="1" x14ac:dyDescent="0.25">
      <c r="A40" s="19" t="s">
        <v>96</v>
      </c>
      <c r="B40" s="19"/>
      <c r="C40" s="20" t="s">
        <v>95</v>
      </c>
      <c r="D40" s="20" t="s">
        <v>1</v>
      </c>
    </row>
    <row r="41" spans="1:7" x14ac:dyDescent="0.25">
      <c r="A41" t="s">
        <v>75</v>
      </c>
      <c r="C41">
        <v>30</v>
      </c>
      <c r="D41">
        <v>30</v>
      </c>
      <c r="F41">
        <v>8</v>
      </c>
      <c r="G41">
        <f>C41*D41+C41*F41</f>
        <v>1140</v>
      </c>
    </row>
    <row r="42" spans="1:7" x14ac:dyDescent="0.25">
      <c r="A42" t="s">
        <v>76</v>
      </c>
      <c r="C42">
        <v>20</v>
      </c>
      <c r="D42">
        <v>30</v>
      </c>
      <c r="F42">
        <v>8</v>
      </c>
      <c r="G42">
        <f>C42*D42+C42*F42</f>
        <v>760</v>
      </c>
    </row>
    <row r="43" spans="1:7" ht="15.75" thickBot="1" x14ac:dyDescent="0.3">
      <c r="A43" s="6" t="s">
        <v>97</v>
      </c>
      <c r="B43" s="6"/>
      <c r="C43" s="6"/>
      <c r="D43" s="6"/>
      <c r="E43" s="6"/>
      <c r="F43" s="6"/>
      <c r="G43" s="6">
        <f>G37+G41+G42</f>
        <v>4713</v>
      </c>
    </row>
    <row r="45" spans="1:7" x14ac:dyDescent="0.25">
      <c r="A45" t="s">
        <v>131</v>
      </c>
    </row>
    <row r="46" spans="1:7" x14ac:dyDescent="0.25">
      <c r="B46" t="s">
        <v>132</v>
      </c>
      <c r="C46">
        <v>20</v>
      </c>
      <c r="D46" t="s">
        <v>135</v>
      </c>
      <c r="E46">
        <v>24</v>
      </c>
      <c r="F46" t="s">
        <v>134</v>
      </c>
      <c r="G46">
        <f>C46*E46</f>
        <v>480</v>
      </c>
    </row>
    <row r="47" spans="1:7" x14ac:dyDescent="0.25">
      <c r="B47" t="s">
        <v>259</v>
      </c>
      <c r="C47">
        <v>50</v>
      </c>
      <c r="E47">
        <v>2</v>
      </c>
      <c r="G47">
        <f>C47*E47</f>
        <v>100</v>
      </c>
    </row>
    <row r="48" spans="1:7" x14ac:dyDescent="0.25">
      <c r="B48" t="s">
        <v>133</v>
      </c>
      <c r="C48">
        <v>30</v>
      </c>
      <c r="D48" t="s">
        <v>135</v>
      </c>
      <c r="E48">
        <v>4</v>
      </c>
      <c r="F48" t="s">
        <v>134</v>
      </c>
      <c r="G48">
        <f>C48*E48</f>
        <v>120</v>
      </c>
    </row>
    <row r="49" spans="1:7" x14ac:dyDescent="0.25">
      <c r="A49" s="4" t="s">
        <v>140</v>
      </c>
      <c r="B49" s="4"/>
      <c r="C49" s="4"/>
      <c r="D49" s="4"/>
      <c r="E49" s="4"/>
      <c r="F49" s="4"/>
      <c r="G49" s="4">
        <f>SUM(G43:G48)</f>
        <v>5413</v>
      </c>
    </row>
    <row r="50" spans="1:7" ht="15.75" thickBot="1" x14ac:dyDescent="0.3">
      <c r="A50" s="6" t="s">
        <v>141</v>
      </c>
      <c r="B50" s="6"/>
      <c r="C50" s="6"/>
      <c r="D50" s="6"/>
      <c r="E50" s="6"/>
      <c r="F50" s="6"/>
      <c r="G50" s="18">
        <f>G49/50</f>
        <v>108.26</v>
      </c>
    </row>
    <row r="52" spans="1:7" x14ac:dyDescent="0.25">
      <c r="A52" s="23"/>
      <c r="B52" s="23"/>
      <c r="C52" s="23"/>
      <c r="D52" s="23"/>
      <c r="E52" s="23"/>
      <c r="F52" s="23"/>
      <c r="G52" s="23"/>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election activeCell="B27" sqref="B27"/>
    </sheetView>
  </sheetViews>
  <sheetFormatPr defaultRowHeight="15" x14ac:dyDescent="0.25"/>
  <cols>
    <col min="1" max="1" width="29.42578125" customWidth="1"/>
    <col min="2" max="2" width="17.5703125" customWidth="1"/>
  </cols>
  <sheetData>
    <row r="1" spans="1:14" ht="18.75" x14ac:dyDescent="0.3">
      <c r="A1" s="1" t="s">
        <v>148</v>
      </c>
      <c r="B1" s="9"/>
    </row>
    <row r="2" spans="1:14" x14ac:dyDescent="0.25">
      <c r="A2" s="3" t="s">
        <v>34</v>
      </c>
      <c r="B2" s="3"/>
      <c r="C2" s="3" t="s">
        <v>80</v>
      </c>
      <c r="D2" s="3" t="s">
        <v>1</v>
      </c>
      <c r="E2" s="3" t="s">
        <v>2</v>
      </c>
      <c r="F2" s="3" t="s">
        <v>137</v>
      </c>
      <c r="G2" s="3" t="s">
        <v>138</v>
      </c>
    </row>
    <row r="3" spans="1:14" x14ac:dyDescent="0.25">
      <c r="A3" s="25" t="s">
        <v>149</v>
      </c>
      <c r="B3" s="20"/>
      <c r="C3" s="20" t="s">
        <v>7</v>
      </c>
      <c r="D3" s="20">
        <v>5</v>
      </c>
      <c r="E3" s="20">
        <v>20</v>
      </c>
      <c r="F3" s="20">
        <v>30</v>
      </c>
      <c r="G3" s="20">
        <f>E3*4+F3</f>
        <v>110</v>
      </c>
    </row>
    <row r="4" spans="1:14" x14ac:dyDescent="0.25">
      <c r="A4" s="20" t="s">
        <v>150</v>
      </c>
      <c r="B4" s="20"/>
      <c r="C4" s="20" t="s">
        <v>7</v>
      </c>
      <c r="D4" s="20">
        <v>5</v>
      </c>
      <c r="E4" s="20">
        <v>20</v>
      </c>
      <c r="F4" s="20">
        <v>30</v>
      </c>
      <c r="G4" s="20">
        <f t="shared" ref="G4:G16" si="0">E4*4+F4</f>
        <v>110</v>
      </c>
      <c r="J4" t="s">
        <v>191</v>
      </c>
    </row>
    <row r="5" spans="1:14" x14ac:dyDescent="0.25">
      <c r="A5" s="20" t="s">
        <v>151</v>
      </c>
      <c r="B5" s="20"/>
      <c r="C5" s="20" t="s">
        <v>7</v>
      </c>
      <c r="D5" s="20">
        <v>5</v>
      </c>
      <c r="E5" s="20">
        <v>20</v>
      </c>
      <c r="F5" s="20">
        <v>30</v>
      </c>
      <c r="G5" s="20">
        <f t="shared" si="0"/>
        <v>110</v>
      </c>
      <c r="J5" t="s">
        <v>192</v>
      </c>
      <c r="K5" t="s">
        <v>209</v>
      </c>
    </row>
    <row r="6" spans="1:14" x14ac:dyDescent="0.25">
      <c r="A6" s="20" t="s">
        <v>152</v>
      </c>
      <c r="B6" s="20"/>
      <c r="C6" s="20" t="s">
        <v>7</v>
      </c>
      <c r="D6" s="20">
        <v>5</v>
      </c>
      <c r="E6" s="20">
        <v>20</v>
      </c>
      <c r="F6" s="20">
        <v>30</v>
      </c>
      <c r="G6" s="20">
        <f t="shared" si="0"/>
        <v>110</v>
      </c>
      <c r="J6" t="s">
        <v>194</v>
      </c>
      <c r="K6" t="s">
        <v>195</v>
      </c>
    </row>
    <row r="7" spans="1:14" x14ac:dyDescent="0.25">
      <c r="A7" s="20" t="s">
        <v>153</v>
      </c>
      <c r="B7" s="20"/>
      <c r="C7" s="20" t="s">
        <v>7</v>
      </c>
      <c r="D7" s="20">
        <v>5</v>
      </c>
      <c r="E7" s="20">
        <v>20</v>
      </c>
      <c r="F7" s="20">
        <v>30</v>
      </c>
      <c r="G7" s="20">
        <f t="shared" si="0"/>
        <v>110</v>
      </c>
      <c r="J7" t="s">
        <v>196</v>
      </c>
      <c r="K7" t="s">
        <v>210</v>
      </c>
    </row>
    <row r="8" spans="1:14" x14ac:dyDescent="0.25">
      <c r="A8" s="20" t="s">
        <v>154</v>
      </c>
      <c r="B8" s="20"/>
      <c r="C8" s="20" t="s">
        <v>7</v>
      </c>
      <c r="D8" s="20">
        <v>5</v>
      </c>
      <c r="E8" s="20">
        <v>20</v>
      </c>
      <c r="F8" s="20">
        <v>30</v>
      </c>
      <c r="G8" s="20">
        <f t="shared" si="0"/>
        <v>110</v>
      </c>
      <c r="J8" t="s">
        <v>198</v>
      </c>
      <c r="L8">
        <v>2</v>
      </c>
      <c r="M8" t="s">
        <v>200</v>
      </c>
      <c r="N8" t="s">
        <v>211</v>
      </c>
    </row>
    <row r="9" spans="1:14" x14ac:dyDescent="0.25">
      <c r="A9" s="20" t="s">
        <v>155</v>
      </c>
      <c r="B9" s="20"/>
      <c r="C9" s="20" t="s">
        <v>7</v>
      </c>
      <c r="D9" s="20">
        <v>5</v>
      </c>
      <c r="E9" s="20">
        <v>20</v>
      </c>
      <c r="F9" s="20">
        <v>30</v>
      </c>
      <c r="G9" s="20">
        <f t="shared" si="0"/>
        <v>110</v>
      </c>
      <c r="J9" t="s">
        <v>199</v>
      </c>
      <c r="L9">
        <f>60/4</f>
        <v>15</v>
      </c>
    </row>
    <row r="10" spans="1:14" x14ac:dyDescent="0.25">
      <c r="A10" t="s">
        <v>156</v>
      </c>
      <c r="C10" t="s">
        <v>7</v>
      </c>
      <c r="D10">
        <v>5</v>
      </c>
      <c r="E10" s="20">
        <v>20</v>
      </c>
      <c r="F10" s="20">
        <v>30</v>
      </c>
      <c r="G10">
        <f t="shared" si="0"/>
        <v>110</v>
      </c>
    </row>
    <row r="11" spans="1:14" x14ac:dyDescent="0.25">
      <c r="A11" s="20" t="s">
        <v>157</v>
      </c>
      <c r="B11" s="20"/>
      <c r="C11" s="20" t="s">
        <v>7</v>
      </c>
      <c r="D11" s="20">
        <v>5</v>
      </c>
      <c r="E11" s="20">
        <v>20</v>
      </c>
      <c r="F11" s="20">
        <v>30</v>
      </c>
      <c r="G11" s="20">
        <f t="shared" si="0"/>
        <v>110</v>
      </c>
    </row>
    <row r="12" spans="1:14" x14ac:dyDescent="0.25">
      <c r="A12" s="20" t="s">
        <v>158</v>
      </c>
      <c r="B12" s="20"/>
      <c r="C12" s="20" t="s">
        <v>7</v>
      </c>
      <c r="D12" s="20">
        <v>5</v>
      </c>
      <c r="E12" s="20">
        <v>20</v>
      </c>
      <c r="F12" s="20">
        <v>30</v>
      </c>
      <c r="G12" s="20">
        <f t="shared" si="0"/>
        <v>110</v>
      </c>
    </row>
    <row r="13" spans="1:14" x14ac:dyDescent="0.25">
      <c r="A13" s="20" t="s">
        <v>161</v>
      </c>
      <c r="B13" s="20"/>
      <c r="C13" s="20" t="s">
        <v>5</v>
      </c>
      <c r="D13" s="20">
        <v>5</v>
      </c>
      <c r="E13" s="20">
        <v>20</v>
      </c>
      <c r="F13" s="20">
        <v>15</v>
      </c>
      <c r="G13" s="20">
        <f>E13*4+F13</f>
        <v>95</v>
      </c>
    </row>
    <row r="14" spans="1:14" x14ac:dyDescent="0.25">
      <c r="A14" s="20" t="s">
        <v>162</v>
      </c>
      <c r="B14" s="20"/>
      <c r="C14" s="20" t="s">
        <v>5</v>
      </c>
      <c r="D14" s="20">
        <v>5</v>
      </c>
      <c r="E14" s="20">
        <v>20</v>
      </c>
      <c r="F14" s="20">
        <v>15</v>
      </c>
      <c r="G14" s="20">
        <f t="shared" si="0"/>
        <v>95</v>
      </c>
    </row>
    <row r="15" spans="1:14" x14ac:dyDescent="0.25">
      <c r="A15" t="s">
        <v>163</v>
      </c>
      <c r="C15" t="s">
        <v>5</v>
      </c>
      <c r="D15">
        <v>5</v>
      </c>
      <c r="E15" s="20">
        <v>20</v>
      </c>
      <c r="F15" s="20">
        <v>15</v>
      </c>
      <c r="G15">
        <f t="shared" si="0"/>
        <v>95</v>
      </c>
    </row>
    <row r="16" spans="1:14" x14ac:dyDescent="0.25">
      <c r="A16" t="s">
        <v>164</v>
      </c>
      <c r="C16" t="s">
        <v>5</v>
      </c>
      <c r="D16">
        <v>5</v>
      </c>
      <c r="E16">
        <v>20</v>
      </c>
      <c r="F16">
        <v>15</v>
      </c>
      <c r="G16">
        <f t="shared" si="0"/>
        <v>95</v>
      </c>
    </row>
    <row r="17" spans="1:11" ht="15.75" thickBot="1" x14ac:dyDescent="0.3">
      <c r="A17" s="6" t="s">
        <v>160</v>
      </c>
      <c r="B17" s="6"/>
      <c r="C17" s="6"/>
      <c r="D17" s="6"/>
      <c r="E17" s="6"/>
      <c r="F17" s="6"/>
      <c r="G17" s="6">
        <f>SUM(G3:G16)</f>
        <v>1480</v>
      </c>
    </row>
    <row r="18" spans="1:11" x14ac:dyDescent="0.25">
      <c r="A18" s="7" t="s">
        <v>81</v>
      </c>
      <c r="B18" s="7"/>
      <c r="C18" s="8"/>
      <c r="D18" s="8"/>
      <c r="E18" s="8"/>
      <c r="F18" s="8"/>
      <c r="G18" s="17">
        <f>G17/2</f>
        <v>740</v>
      </c>
    </row>
    <row r="19" spans="1:11" x14ac:dyDescent="0.25">
      <c r="A19" s="7"/>
      <c r="B19" s="7"/>
      <c r="C19" s="8"/>
      <c r="D19" s="8"/>
      <c r="E19" s="8"/>
    </row>
    <row r="20" spans="1:11" x14ac:dyDescent="0.25">
      <c r="A20" s="19" t="s">
        <v>96</v>
      </c>
      <c r="B20" s="19"/>
      <c r="C20" s="20" t="s">
        <v>95</v>
      </c>
      <c r="D20" s="20" t="s">
        <v>1</v>
      </c>
      <c r="E20" s="20"/>
      <c r="F20" s="20"/>
      <c r="G20" s="20"/>
    </row>
    <row r="21" spans="1:11" x14ac:dyDescent="0.25">
      <c r="A21" t="s">
        <v>159</v>
      </c>
      <c r="C21">
        <v>30</v>
      </c>
      <c r="D21">
        <v>30</v>
      </c>
      <c r="F21">
        <v>8</v>
      </c>
      <c r="G21">
        <f>C21*D21+C21*F21</f>
        <v>1140</v>
      </c>
    </row>
    <row r="22" spans="1:11" ht="15.75" thickBot="1" x14ac:dyDescent="0.3">
      <c r="A22" s="6" t="s">
        <v>97</v>
      </c>
      <c r="B22" s="6"/>
      <c r="C22" s="6"/>
      <c r="D22" s="6"/>
      <c r="E22" s="6"/>
      <c r="F22" s="6"/>
      <c r="G22" s="6">
        <f>G17+G21</f>
        <v>2620</v>
      </c>
      <c r="J22" t="s">
        <v>202</v>
      </c>
    </row>
    <row r="23" spans="1:11" x14ac:dyDescent="0.25">
      <c r="J23" t="s">
        <v>203</v>
      </c>
      <c r="K23">
        <v>20</v>
      </c>
    </row>
    <row r="24" spans="1:11" x14ac:dyDescent="0.25">
      <c r="A24" t="s">
        <v>131</v>
      </c>
      <c r="J24" t="s">
        <v>204</v>
      </c>
      <c r="K24">
        <v>30</v>
      </c>
    </row>
    <row r="25" spans="1:11" x14ac:dyDescent="0.25">
      <c r="B25" t="s">
        <v>132</v>
      </c>
      <c r="C25">
        <v>20</v>
      </c>
      <c r="D25" t="s">
        <v>135</v>
      </c>
      <c r="E25">
        <v>14</v>
      </c>
      <c r="F25" t="s">
        <v>134</v>
      </c>
      <c r="G25">
        <f>C25*E25</f>
        <v>280</v>
      </c>
      <c r="J25" t="s">
        <v>205</v>
      </c>
      <c r="K25">
        <v>40</v>
      </c>
    </row>
    <row r="26" spans="1:11" x14ac:dyDescent="0.25">
      <c r="B26" t="s">
        <v>260</v>
      </c>
      <c r="C26">
        <v>50</v>
      </c>
      <c r="E26">
        <v>1</v>
      </c>
      <c r="G26">
        <v>50</v>
      </c>
      <c r="J26" t="s">
        <v>212</v>
      </c>
      <c r="K26">
        <v>50</v>
      </c>
    </row>
    <row r="27" spans="1:11" x14ac:dyDescent="0.25">
      <c r="A27" s="4" t="s">
        <v>140</v>
      </c>
      <c r="B27" s="4"/>
      <c r="C27" s="4"/>
      <c r="D27" s="4"/>
      <c r="E27" s="4"/>
      <c r="F27" s="4"/>
      <c r="G27" s="4">
        <f>G22+G25+G26</f>
        <v>2950</v>
      </c>
      <c r="J27" t="s">
        <v>206</v>
      </c>
      <c r="K27">
        <v>80</v>
      </c>
    </row>
    <row r="28" spans="1:11" ht="15.75" thickBot="1" x14ac:dyDescent="0.3">
      <c r="A28" s="6" t="s">
        <v>141</v>
      </c>
      <c r="B28" s="6"/>
      <c r="C28" s="6"/>
      <c r="D28" s="6"/>
      <c r="E28" s="6"/>
      <c r="F28" s="6"/>
      <c r="G28" s="18">
        <f>G27/30</f>
        <v>98.333333333333329</v>
      </c>
    </row>
  </sheetData>
  <pageMargins left="0.7" right="0.7" top="0.75" bottom="0.75" header="0.3" footer="0.3"/>
  <pageSetup paperSize="9"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election activeCell="I37" sqref="I37"/>
    </sheetView>
  </sheetViews>
  <sheetFormatPr defaultRowHeight="15" x14ac:dyDescent="0.25"/>
  <cols>
    <col min="1" max="1" width="61.5703125" customWidth="1"/>
    <col min="2" max="2" width="5.140625" customWidth="1"/>
    <col min="3" max="3" width="4.7109375" customWidth="1"/>
    <col min="4" max="4" width="5.85546875" customWidth="1"/>
    <col min="5" max="5" width="6.5703125" customWidth="1"/>
    <col min="6" max="6" width="6.140625" customWidth="1"/>
  </cols>
  <sheetData>
    <row r="1" spans="1:14" s="1" customFormat="1" ht="18.75" x14ac:dyDescent="0.3">
      <c r="A1" s="1" t="s">
        <v>94</v>
      </c>
    </row>
    <row r="2" spans="1:14" x14ac:dyDescent="0.25">
      <c r="B2" t="s">
        <v>108</v>
      </c>
      <c r="C2" t="s">
        <v>1</v>
      </c>
      <c r="D2" t="s">
        <v>2</v>
      </c>
      <c r="E2" t="s">
        <v>137</v>
      </c>
      <c r="F2" t="s">
        <v>138</v>
      </c>
    </row>
    <row r="3" spans="1:14" x14ac:dyDescent="0.25">
      <c r="A3" t="s">
        <v>82</v>
      </c>
      <c r="B3" t="s">
        <v>7</v>
      </c>
      <c r="C3">
        <v>15</v>
      </c>
      <c r="D3">
        <v>80</v>
      </c>
      <c r="E3">
        <v>20</v>
      </c>
      <c r="F3">
        <f>D3*4+E3</f>
        <v>340</v>
      </c>
      <c r="G3" t="s">
        <v>189</v>
      </c>
      <c r="J3" t="s">
        <v>191</v>
      </c>
    </row>
    <row r="4" spans="1:14" x14ac:dyDescent="0.25">
      <c r="A4" t="s">
        <v>83</v>
      </c>
      <c r="B4" t="s">
        <v>7</v>
      </c>
      <c r="C4">
        <v>5</v>
      </c>
      <c r="D4">
        <v>30</v>
      </c>
      <c r="E4">
        <v>20</v>
      </c>
      <c r="F4">
        <f t="shared" ref="F4:F14" si="0">D4*4+E4</f>
        <v>140</v>
      </c>
      <c r="G4" t="s">
        <v>189</v>
      </c>
      <c r="J4" t="s">
        <v>192</v>
      </c>
      <c r="K4" t="s">
        <v>208</v>
      </c>
    </row>
    <row r="5" spans="1:14" x14ac:dyDescent="0.25">
      <c r="A5" t="s">
        <v>84</v>
      </c>
      <c r="B5" t="s">
        <v>7</v>
      </c>
      <c r="C5">
        <v>5</v>
      </c>
      <c r="D5">
        <v>20</v>
      </c>
      <c r="E5">
        <v>20</v>
      </c>
      <c r="F5">
        <f t="shared" si="0"/>
        <v>100</v>
      </c>
      <c r="J5" t="s">
        <v>194</v>
      </c>
      <c r="K5" t="s">
        <v>195</v>
      </c>
    </row>
    <row r="6" spans="1:14" x14ac:dyDescent="0.25">
      <c r="A6" t="s">
        <v>85</v>
      </c>
      <c r="B6" t="s">
        <v>7</v>
      </c>
      <c r="C6">
        <v>10</v>
      </c>
      <c r="D6">
        <v>40</v>
      </c>
      <c r="E6">
        <v>20</v>
      </c>
      <c r="F6">
        <f t="shared" si="0"/>
        <v>180</v>
      </c>
      <c r="J6" t="s">
        <v>196</v>
      </c>
      <c r="K6" t="s">
        <v>197</v>
      </c>
    </row>
    <row r="7" spans="1:14" x14ac:dyDescent="0.25">
      <c r="A7" t="s">
        <v>86</v>
      </c>
      <c r="B7" t="s">
        <v>7</v>
      </c>
      <c r="C7">
        <v>10</v>
      </c>
      <c r="D7">
        <v>40</v>
      </c>
      <c r="E7">
        <v>20</v>
      </c>
      <c r="F7">
        <f t="shared" si="0"/>
        <v>180</v>
      </c>
      <c r="J7" t="s">
        <v>198</v>
      </c>
      <c r="L7">
        <v>3</v>
      </c>
      <c r="M7" t="s">
        <v>200</v>
      </c>
      <c r="N7" t="s">
        <v>201</v>
      </c>
    </row>
    <row r="8" spans="1:14" x14ac:dyDescent="0.25">
      <c r="A8" t="s">
        <v>87</v>
      </c>
      <c r="B8" t="s">
        <v>7</v>
      </c>
      <c r="C8">
        <v>5</v>
      </c>
      <c r="D8">
        <v>20</v>
      </c>
      <c r="E8">
        <v>20</v>
      </c>
      <c r="F8">
        <f t="shared" si="0"/>
        <v>100</v>
      </c>
      <c r="J8" t="s">
        <v>199</v>
      </c>
    </row>
    <row r="9" spans="1:14" x14ac:dyDescent="0.25">
      <c r="A9" t="s">
        <v>88</v>
      </c>
      <c r="B9" t="s">
        <v>7</v>
      </c>
      <c r="C9">
        <v>5</v>
      </c>
      <c r="D9">
        <v>20</v>
      </c>
      <c r="E9">
        <v>20</v>
      </c>
      <c r="F9">
        <f t="shared" si="0"/>
        <v>100</v>
      </c>
    </row>
    <row r="10" spans="1:14" x14ac:dyDescent="0.25">
      <c r="A10" t="s">
        <v>89</v>
      </c>
      <c r="B10" t="s">
        <v>7</v>
      </c>
      <c r="C10">
        <v>5</v>
      </c>
      <c r="D10">
        <v>20</v>
      </c>
      <c r="E10">
        <v>20</v>
      </c>
      <c r="F10">
        <f t="shared" si="0"/>
        <v>100</v>
      </c>
    </row>
    <row r="11" spans="1:14" x14ac:dyDescent="0.25">
      <c r="A11" t="s">
        <v>90</v>
      </c>
      <c r="B11" t="s">
        <v>7</v>
      </c>
      <c r="C11">
        <v>5</v>
      </c>
      <c r="D11">
        <v>30</v>
      </c>
      <c r="E11">
        <v>20</v>
      </c>
      <c r="F11">
        <f t="shared" si="0"/>
        <v>140</v>
      </c>
    </row>
    <row r="12" spans="1:14" x14ac:dyDescent="0.25">
      <c r="A12" t="s">
        <v>91</v>
      </c>
      <c r="B12" t="s">
        <v>7</v>
      </c>
      <c r="C12">
        <v>5</v>
      </c>
      <c r="D12">
        <v>20</v>
      </c>
      <c r="E12">
        <v>20</v>
      </c>
      <c r="F12">
        <f t="shared" si="0"/>
        <v>100</v>
      </c>
    </row>
    <row r="13" spans="1:14" x14ac:dyDescent="0.25">
      <c r="A13" t="s">
        <v>92</v>
      </c>
      <c r="B13" t="s">
        <v>7</v>
      </c>
      <c r="C13">
        <v>10</v>
      </c>
      <c r="D13">
        <v>50</v>
      </c>
      <c r="E13">
        <v>20</v>
      </c>
      <c r="F13">
        <f t="shared" si="0"/>
        <v>220</v>
      </c>
      <c r="G13" t="s">
        <v>189</v>
      </c>
    </row>
    <row r="14" spans="1:14" x14ac:dyDescent="0.25">
      <c r="A14" t="s">
        <v>207</v>
      </c>
      <c r="B14" t="s">
        <v>7</v>
      </c>
      <c r="C14">
        <v>10</v>
      </c>
      <c r="D14">
        <v>40</v>
      </c>
      <c r="E14">
        <v>20</v>
      </c>
      <c r="F14">
        <f t="shared" si="0"/>
        <v>180</v>
      </c>
    </row>
    <row r="15" spans="1:14" x14ac:dyDescent="0.25">
      <c r="A15" s="2" t="s">
        <v>36</v>
      </c>
      <c r="B15" s="2"/>
      <c r="C15" s="2"/>
      <c r="D15" s="4"/>
      <c r="E15" s="4"/>
      <c r="F15" s="4">
        <f>SUM(F3:F14)</f>
        <v>1880</v>
      </c>
    </row>
    <row r="16" spans="1:14" ht="15.75" thickBot="1" x14ac:dyDescent="0.3">
      <c r="A16" s="5" t="s">
        <v>144</v>
      </c>
      <c r="B16" s="6"/>
      <c r="C16" s="6"/>
      <c r="D16" s="6"/>
      <c r="E16" s="6"/>
      <c r="F16" s="6">
        <f>F15/3</f>
        <v>626.66666666666663</v>
      </c>
    </row>
    <row r="18" spans="1:11" x14ac:dyDescent="0.25">
      <c r="A18" t="s">
        <v>93</v>
      </c>
      <c r="B18">
        <v>30</v>
      </c>
      <c r="C18" t="s">
        <v>142</v>
      </c>
      <c r="D18">
        <v>20</v>
      </c>
      <c r="E18" t="s">
        <v>143</v>
      </c>
      <c r="F18">
        <f>B18*D18</f>
        <v>600</v>
      </c>
    </row>
    <row r="19" spans="1:11" ht="15.75" thickBot="1" x14ac:dyDescent="0.3">
      <c r="A19" s="6" t="s">
        <v>97</v>
      </c>
      <c r="B19" s="6"/>
      <c r="C19" s="6"/>
      <c r="D19" s="6"/>
      <c r="E19" s="6"/>
      <c r="F19" s="6">
        <f>F15+F18</f>
        <v>2480</v>
      </c>
    </row>
    <row r="21" spans="1:11" x14ac:dyDescent="0.25">
      <c r="A21" t="s">
        <v>131</v>
      </c>
      <c r="J21" t="s">
        <v>202</v>
      </c>
    </row>
    <row r="22" spans="1:11" x14ac:dyDescent="0.25">
      <c r="A22" t="s">
        <v>132</v>
      </c>
      <c r="B22">
        <v>20</v>
      </c>
      <c r="C22" t="s">
        <v>135</v>
      </c>
      <c r="D22">
        <v>7</v>
      </c>
      <c r="E22" t="s">
        <v>134</v>
      </c>
      <c r="F22">
        <f>B22*D22</f>
        <v>140</v>
      </c>
      <c r="J22" t="s">
        <v>203</v>
      </c>
      <c r="K22">
        <v>20</v>
      </c>
    </row>
    <row r="23" spans="1:11" x14ac:dyDescent="0.25">
      <c r="A23" t="s">
        <v>260</v>
      </c>
      <c r="B23">
        <v>50</v>
      </c>
      <c r="D23">
        <v>1</v>
      </c>
      <c r="F23">
        <v>50</v>
      </c>
    </row>
    <row r="24" spans="1:11" x14ac:dyDescent="0.25">
      <c r="A24" t="s">
        <v>261</v>
      </c>
      <c r="B24">
        <v>30</v>
      </c>
      <c r="C24" t="s">
        <v>135</v>
      </c>
      <c r="D24">
        <v>5</v>
      </c>
      <c r="E24" t="s">
        <v>134</v>
      </c>
      <c r="F24">
        <f>B24*D24</f>
        <v>150</v>
      </c>
      <c r="J24" t="s">
        <v>204</v>
      </c>
      <c r="K24">
        <v>30</v>
      </c>
    </row>
    <row r="25" spans="1:11" x14ac:dyDescent="0.25">
      <c r="A25" s="4" t="s">
        <v>140</v>
      </c>
      <c r="B25" s="4"/>
      <c r="C25" s="4"/>
      <c r="D25" s="4"/>
      <c r="E25" s="4"/>
      <c r="F25" s="4">
        <f>SUM(F19:F24)</f>
        <v>2820</v>
      </c>
      <c r="J25" t="s">
        <v>205</v>
      </c>
      <c r="K25">
        <v>40</v>
      </c>
    </row>
    <row r="26" spans="1:11" ht="15.75" thickBot="1" x14ac:dyDescent="0.3">
      <c r="A26" s="6" t="s">
        <v>141</v>
      </c>
      <c r="B26" s="6"/>
      <c r="C26" s="6"/>
      <c r="D26" s="6"/>
      <c r="E26" s="6"/>
      <c r="F26" s="6">
        <f>F25/20</f>
        <v>141</v>
      </c>
      <c r="J26" t="s">
        <v>206</v>
      </c>
      <c r="K26">
        <v>80</v>
      </c>
    </row>
  </sheetData>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abSelected="1" workbookViewId="0">
      <selection activeCell="F22" sqref="F22"/>
    </sheetView>
  </sheetViews>
  <sheetFormatPr defaultRowHeight="15" x14ac:dyDescent="0.25"/>
  <cols>
    <col min="2" max="2" width="17.28515625" customWidth="1"/>
    <col min="3" max="3" width="9.140625" style="27"/>
    <col min="4" max="4" width="12.140625" style="27" customWidth="1"/>
    <col min="5" max="7" width="9.140625" style="27"/>
  </cols>
  <sheetData>
    <row r="1" spans="1:11" ht="18.75" x14ac:dyDescent="0.3">
      <c r="A1" s="1" t="s">
        <v>356</v>
      </c>
      <c r="B1" s="1"/>
      <c r="C1" s="26"/>
      <c r="D1" s="26"/>
    </row>
    <row r="3" spans="1:11" x14ac:dyDescent="0.25">
      <c r="A3" s="2" t="s">
        <v>335</v>
      </c>
      <c r="B3" s="2" t="s">
        <v>336</v>
      </c>
      <c r="C3" s="78" t="s">
        <v>2</v>
      </c>
      <c r="D3" s="78" t="s">
        <v>337</v>
      </c>
      <c r="F3" s="28"/>
      <c r="G3" s="28"/>
      <c r="H3" s="28"/>
      <c r="I3" s="28"/>
      <c r="J3" s="28"/>
      <c r="K3" s="28"/>
    </row>
    <row r="4" spans="1:11" x14ac:dyDescent="0.25">
      <c r="A4" t="s">
        <v>179</v>
      </c>
      <c r="B4" t="s">
        <v>188</v>
      </c>
      <c r="C4" s="27">
        <f>'Ny ICH + THF'!$T$49</f>
        <v>4308</v>
      </c>
      <c r="D4" s="27">
        <f t="shared" ref="D4:D7" si="0">C4/763</f>
        <v>5.6461336828309303</v>
      </c>
    </row>
    <row r="5" spans="1:11" x14ac:dyDescent="0.25">
      <c r="B5" t="s">
        <v>263</v>
      </c>
      <c r="C5" s="27">
        <f>'PhD-emner MED'!$L$39</f>
        <v>60</v>
      </c>
      <c r="D5" s="27">
        <f t="shared" si="0"/>
        <v>7.8636959370904327E-2</v>
      </c>
    </row>
    <row r="6" spans="1:11" x14ac:dyDescent="0.25">
      <c r="B6" t="s">
        <v>264</v>
      </c>
      <c r="C6" s="27">
        <v>0</v>
      </c>
      <c r="D6" s="27">
        <f t="shared" si="0"/>
        <v>0</v>
      </c>
      <c r="H6" s="27"/>
      <c r="I6" s="27"/>
      <c r="J6" s="27"/>
      <c r="K6" s="27"/>
    </row>
    <row r="7" spans="1:11" x14ac:dyDescent="0.25">
      <c r="B7" t="s">
        <v>297</v>
      </c>
      <c r="C7" s="27">
        <f>'Phd-veiledning'!$G$2</f>
        <v>539.59999999999991</v>
      </c>
      <c r="D7" s="27">
        <f t="shared" si="0"/>
        <v>0.70720838794233276</v>
      </c>
      <c r="H7" s="27"/>
      <c r="I7" s="27"/>
      <c r="J7" s="27"/>
      <c r="K7" s="27"/>
    </row>
    <row r="8" spans="1:11" x14ac:dyDescent="0.25">
      <c r="B8" s="2" t="s">
        <v>355</v>
      </c>
      <c r="C8" s="78">
        <f>SUM(C4:C7)</f>
        <v>4907.6000000000004</v>
      </c>
      <c r="D8" s="78">
        <f>C8/763</f>
        <v>6.4319790301441682</v>
      </c>
      <c r="H8" s="27"/>
      <c r="I8" s="27"/>
      <c r="J8" s="27"/>
      <c r="K8" s="27"/>
    </row>
    <row r="9" spans="1:11" x14ac:dyDescent="0.25">
      <c r="H9" s="27"/>
      <c r="I9" s="27"/>
      <c r="J9" s="27"/>
      <c r="K9" s="27"/>
    </row>
    <row r="10" spans="1:11" x14ac:dyDescent="0.25">
      <c r="H10" s="27"/>
      <c r="I10" s="27"/>
      <c r="J10" s="27"/>
      <c r="K10" s="27"/>
    </row>
    <row r="11" spans="1:11" x14ac:dyDescent="0.25">
      <c r="A11" t="s">
        <v>265</v>
      </c>
      <c r="B11" t="s">
        <v>185</v>
      </c>
      <c r="C11" s="27">
        <f>BA!$G$23</f>
        <v>3270</v>
      </c>
      <c r="D11" s="27">
        <f t="shared" ref="D11:D26" si="1">C11/763</f>
        <v>4.2857142857142856</v>
      </c>
      <c r="H11" s="27"/>
      <c r="I11" s="27"/>
      <c r="J11" s="27"/>
      <c r="K11" s="27"/>
    </row>
    <row r="12" spans="1:11" x14ac:dyDescent="0.25">
      <c r="B12" t="s">
        <v>186</v>
      </c>
      <c r="C12" s="27">
        <f>'HEPMA- euHem'!$G$49</f>
        <v>5413</v>
      </c>
      <c r="D12" s="27">
        <f t="shared" si="1"/>
        <v>7.0943643512450851</v>
      </c>
      <c r="H12" s="27"/>
      <c r="I12" s="27"/>
      <c r="J12" s="27"/>
      <c r="K12" s="27"/>
    </row>
    <row r="13" spans="1:11" x14ac:dyDescent="0.25">
      <c r="B13" t="s">
        <v>180</v>
      </c>
      <c r="C13" s="27">
        <f>MHA!$G$27</f>
        <v>2950</v>
      </c>
      <c r="D13" s="27">
        <f t="shared" si="1"/>
        <v>3.8663171690694624</v>
      </c>
      <c r="H13" s="27"/>
      <c r="I13" s="27"/>
      <c r="J13" s="27"/>
      <c r="K13" s="27"/>
    </row>
    <row r="14" spans="1:11" x14ac:dyDescent="0.25">
      <c r="B14" t="s">
        <v>181</v>
      </c>
      <c r="C14" s="27">
        <f>'Medisin - Heled'!$B$28</f>
        <v>777.4</v>
      </c>
      <c r="D14" s="27">
        <f t="shared" si="1"/>
        <v>1.0188728702490171</v>
      </c>
      <c r="H14" s="27"/>
      <c r="I14" s="27"/>
      <c r="J14" s="27"/>
      <c r="K14" s="27"/>
    </row>
    <row r="15" spans="1:11" x14ac:dyDescent="0.25">
      <c r="B15" t="s">
        <v>268</v>
      </c>
      <c r="C15" s="27">
        <f>'PhD-emner MED'!$M$39</f>
        <v>95</v>
      </c>
      <c r="D15" s="27">
        <f t="shared" si="1"/>
        <v>0.12450851900393185</v>
      </c>
      <c r="H15" s="27"/>
      <c r="I15" s="27"/>
      <c r="J15" s="27"/>
      <c r="K15" s="27"/>
    </row>
    <row r="16" spans="1:11" x14ac:dyDescent="0.25">
      <c r="B16" t="s">
        <v>334</v>
      </c>
      <c r="C16" s="27">
        <v>0</v>
      </c>
      <c r="D16" s="27">
        <f t="shared" si="1"/>
        <v>0</v>
      </c>
      <c r="H16" s="27"/>
      <c r="I16" s="27"/>
      <c r="J16" s="27"/>
      <c r="K16" s="27"/>
    </row>
    <row r="17" spans="1:11" x14ac:dyDescent="0.25">
      <c r="B17" t="s">
        <v>269</v>
      </c>
      <c r="C17" s="27">
        <f>'PhD-emner HELSAM'!$M$32</f>
        <v>140</v>
      </c>
      <c r="D17" s="27">
        <f t="shared" si="1"/>
        <v>0.1834862385321101</v>
      </c>
      <c r="H17" s="27"/>
      <c r="I17" s="27"/>
      <c r="J17" s="27"/>
      <c r="K17" s="27"/>
    </row>
    <row r="18" spans="1:11" x14ac:dyDescent="0.25">
      <c r="B18" t="s">
        <v>297</v>
      </c>
      <c r="C18" s="27">
        <f>'Phd-veiledning'!$G$3</f>
        <v>1358.8</v>
      </c>
      <c r="D18" s="27">
        <f t="shared" si="1"/>
        <v>1.78086500655308</v>
      </c>
      <c r="H18" s="27"/>
      <c r="I18" s="27"/>
      <c r="J18" s="27"/>
      <c r="K18" s="27"/>
    </row>
    <row r="19" spans="1:11" x14ac:dyDescent="0.25">
      <c r="B19" s="2" t="s">
        <v>355</v>
      </c>
      <c r="C19" s="78">
        <f>SUM(C11:C18)</f>
        <v>14004.199999999999</v>
      </c>
      <c r="D19" s="78">
        <f t="shared" si="1"/>
        <v>18.354128440366971</v>
      </c>
      <c r="H19" s="27"/>
      <c r="I19" s="27"/>
      <c r="J19" s="27"/>
      <c r="K19" s="27"/>
    </row>
    <row r="20" spans="1:11" x14ac:dyDescent="0.25">
      <c r="H20" s="27"/>
      <c r="I20" s="27"/>
      <c r="J20" s="27"/>
      <c r="K20" s="27"/>
    </row>
    <row r="21" spans="1:11" x14ac:dyDescent="0.25">
      <c r="A21" t="s">
        <v>266</v>
      </c>
      <c r="B21" t="s">
        <v>441</v>
      </c>
      <c r="C21" s="27">
        <f>AGS!$F$25</f>
        <v>2820</v>
      </c>
      <c r="D21" s="27">
        <f t="shared" si="1"/>
        <v>3.6959370904325031</v>
      </c>
      <c r="F21" s="27" t="s">
        <v>445</v>
      </c>
      <c r="H21" s="27"/>
      <c r="I21" s="27"/>
      <c r="J21" s="27"/>
      <c r="K21" s="27"/>
    </row>
    <row r="22" spans="1:11" x14ac:dyDescent="0.25">
      <c r="B22" t="s">
        <v>188</v>
      </c>
      <c r="C22" s="27">
        <f>'Ny ICH + THF'!$W$49</f>
        <v>336</v>
      </c>
      <c r="D22" s="27">
        <f t="shared" si="1"/>
        <v>0.44036697247706424</v>
      </c>
      <c r="H22" s="27"/>
      <c r="I22" s="27"/>
      <c r="J22" s="27"/>
      <c r="K22" s="27"/>
    </row>
    <row r="23" spans="1:11" x14ac:dyDescent="0.25">
      <c r="B23" t="s">
        <v>263</v>
      </c>
      <c r="C23" s="27">
        <f>'PhD-emner MED'!$N$39</f>
        <v>0</v>
      </c>
      <c r="D23" s="27">
        <f t="shared" si="1"/>
        <v>0</v>
      </c>
      <c r="H23" s="27"/>
      <c r="I23" s="27"/>
      <c r="J23" s="27"/>
      <c r="K23" s="27"/>
    </row>
    <row r="24" spans="1:11" x14ac:dyDescent="0.25">
      <c r="B24" t="s">
        <v>270</v>
      </c>
      <c r="C24" s="27">
        <v>0</v>
      </c>
      <c r="D24" s="27">
        <f t="shared" si="1"/>
        <v>0</v>
      </c>
      <c r="H24" s="27"/>
      <c r="I24" s="27"/>
      <c r="J24" s="27"/>
      <c r="K24" s="27"/>
    </row>
    <row r="25" spans="1:11" x14ac:dyDescent="0.25">
      <c r="B25" t="s">
        <v>299</v>
      </c>
      <c r="C25" s="27">
        <f>'Phd-veiledning'!$G$4</f>
        <v>1440</v>
      </c>
      <c r="D25" s="27">
        <f t="shared" si="1"/>
        <v>1.8872870249017037</v>
      </c>
      <c r="H25" s="27"/>
      <c r="I25" s="27"/>
      <c r="J25" s="27"/>
      <c r="K25" s="27"/>
    </row>
    <row r="26" spans="1:11" x14ac:dyDescent="0.25">
      <c r="B26" s="2" t="s">
        <v>355</v>
      </c>
      <c r="C26" s="78">
        <f>SUM(C21:C25)</f>
        <v>4596</v>
      </c>
      <c r="D26" s="78">
        <f t="shared" si="1"/>
        <v>6.0235910878112717</v>
      </c>
      <c r="H26" s="27"/>
      <c r="I26" s="27"/>
      <c r="J26" s="27"/>
      <c r="K26" s="27"/>
    </row>
    <row r="27" spans="1:11" x14ac:dyDescent="0.25">
      <c r="H27" s="27"/>
      <c r="I27" s="27"/>
      <c r="J27" s="27"/>
      <c r="K27" s="27"/>
    </row>
    <row r="28" spans="1:11" x14ac:dyDescent="0.25">
      <c r="A28" t="s">
        <v>35</v>
      </c>
      <c r="B28" t="s">
        <v>182</v>
      </c>
      <c r="C28" s="27">
        <f>'Medisin - SME'!$B$33</f>
        <v>1186.5700000000002</v>
      </c>
      <c r="D28" s="27">
        <f t="shared" ref="D28:D33" si="2">C28/763</f>
        <v>1.5551376146788993</v>
      </c>
      <c r="H28" s="27"/>
      <c r="I28" s="27"/>
      <c r="J28" s="27"/>
      <c r="K28" s="27"/>
    </row>
    <row r="29" spans="1:11" x14ac:dyDescent="0.25">
      <c r="B29" t="s">
        <v>263</v>
      </c>
      <c r="C29" s="27">
        <f>'PhD-emner MED'!$K$39</f>
        <v>233</v>
      </c>
      <c r="D29" s="27">
        <f t="shared" si="2"/>
        <v>0.3053735255570118</v>
      </c>
      <c r="H29" s="27"/>
      <c r="I29" s="27"/>
      <c r="J29" s="27"/>
      <c r="K29" s="27"/>
    </row>
    <row r="30" spans="1:11" x14ac:dyDescent="0.25">
      <c r="B30" t="s">
        <v>270</v>
      </c>
      <c r="C30" s="27">
        <v>0</v>
      </c>
      <c r="D30" s="27">
        <f t="shared" si="2"/>
        <v>0</v>
      </c>
      <c r="H30" s="27"/>
      <c r="I30" s="27"/>
      <c r="J30" s="27"/>
      <c r="K30" s="27"/>
    </row>
    <row r="31" spans="1:11" x14ac:dyDescent="0.25">
      <c r="B31" t="s">
        <v>188</v>
      </c>
      <c r="C31" s="27">
        <f>'Ny ICH + THF'!$V$49</f>
        <v>431</v>
      </c>
      <c r="D31" s="27">
        <f t="shared" si="2"/>
        <v>0.56487549148099603</v>
      </c>
      <c r="H31" s="27"/>
      <c r="I31" s="27"/>
      <c r="J31" s="27"/>
      <c r="K31" s="27"/>
    </row>
    <row r="32" spans="1:11" x14ac:dyDescent="0.25">
      <c r="B32" t="s">
        <v>297</v>
      </c>
      <c r="C32" s="27">
        <f>'Phd-veiledning'!$G$5</f>
        <v>252</v>
      </c>
      <c r="D32" s="27">
        <f t="shared" si="2"/>
        <v>0.33027522935779818</v>
      </c>
      <c r="H32" s="27"/>
      <c r="I32" s="27"/>
      <c r="J32" s="27"/>
      <c r="K32" s="27"/>
    </row>
    <row r="33" spans="1:11" x14ac:dyDescent="0.25">
      <c r="B33" s="2" t="s">
        <v>355</v>
      </c>
      <c r="C33" s="78">
        <f>SUM(C28:C32)</f>
        <v>2102.5700000000002</v>
      </c>
      <c r="D33" s="78">
        <f t="shared" si="2"/>
        <v>2.7556618610747052</v>
      </c>
      <c r="H33" s="27"/>
      <c r="I33" s="27"/>
      <c r="J33" s="27"/>
      <c r="K33" s="27"/>
    </row>
    <row r="34" spans="1:11" x14ac:dyDescent="0.25">
      <c r="B34" s="8"/>
      <c r="C34" s="79"/>
      <c r="D34" s="79"/>
      <c r="H34" s="27"/>
      <c r="I34" s="27"/>
      <c r="J34" s="27"/>
      <c r="K34" s="27"/>
    </row>
    <row r="35" spans="1:11" x14ac:dyDescent="0.25">
      <c r="H35" s="27"/>
      <c r="I35" s="27"/>
      <c r="J35" s="27"/>
      <c r="K35" s="27"/>
    </row>
    <row r="36" spans="1:11" x14ac:dyDescent="0.25">
      <c r="A36" t="s">
        <v>271</v>
      </c>
      <c r="B36" t="s">
        <v>188</v>
      </c>
      <c r="C36" s="27">
        <f>'Ny ICH + THF'!$U$49</f>
        <v>4782</v>
      </c>
      <c r="D36" s="27">
        <f t="shared" ref="D36:D42" si="3">C36/763</f>
        <v>6.2673656618610751</v>
      </c>
      <c r="H36" s="27"/>
      <c r="I36" s="27"/>
      <c r="J36" s="27"/>
      <c r="K36" s="27"/>
    </row>
    <row r="37" spans="1:11" x14ac:dyDescent="0.25">
      <c r="B37" t="s">
        <v>187</v>
      </c>
      <c r="C37" s="27">
        <f>'Medisin - samfunnsmed'!$B$67</f>
        <v>3494.88</v>
      </c>
      <c r="D37" s="27">
        <f t="shared" si="3"/>
        <v>4.5804456094364356</v>
      </c>
      <c r="H37" s="27"/>
      <c r="I37" s="27"/>
      <c r="J37" s="27"/>
      <c r="K37" s="27"/>
    </row>
    <row r="38" spans="1:11" x14ac:dyDescent="0.25">
      <c r="B38" t="s">
        <v>263</v>
      </c>
      <c r="C38" s="27">
        <f>'PhD-emner MED'!$J$39</f>
        <v>1506</v>
      </c>
      <c r="D38" s="27">
        <f t="shared" si="3"/>
        <v>1.9737876802096985</v>
      </c>
    </row>
    <row r="39" spans="1:11" x14ac:dyDescent="0.25">
      <c r="B39" t="s">
        <v>334</v>
      </c>
      <c r="C39" s="27">
        <f>'PhD-emner HELSAM'!$J$33</f>
        <v>105</v>
      </c>
      <c r="D39" s="27">
        <f t="shared" si="3"/>
        <v>0.13761467889908258</v>
      </c>
      <c r="H39" s="27"/>
      <c r="I39" s="27"/>
      <c r="J39" s="27"/>
      <c r="K39" s="27"/>
    </row>
    <row r="40" spans="1:11" x14ac:dyDescent="0.25">
      <c r="B40" t="s">
        <v>270</v>
      </c>
      <c r="C40" s="27">
        <f>'PhD-emner HELSAM'!$J$32</f>
        <v>705</v>
      </c>
      <c r="D40" s="27">
        <f t="shared" si="3"/>
        <v>0.92398427260812577</v>
      </c>
    </row>
    <row r="41" spans="1:11" x14ac:dyDescent="0.25">
      <c r="B41" t="s">
        <v>298</v>
      </c>
      <c r="C41" s="27">
        <f>'Phd-veiledning'!$G$6</f>
        <v>1537.2</v>
      </c>
      <c r="D41" s="27">
        <f t="shared" si="3"/>
        <v>2.0146788990825688</v>
      </c>
    </row>
    <row r="42" spans="1:11" x14ac:dyDescent="0.25">
      <c r="B42" s="2" t="s">
        <v>355</v>
      </c>
      <c r="C42" s="78">
        <f>SUM(C36:C41)</f>
        <v>12130.080000000002</v>
      </c>
      <c r="D42" s="78">
        <f t="shared" si="3"/>
        <v>15.897876802096988</v>
      </c>
    </row>
    <row r="45" spans="1:11" x14ac:dyDescent="0.25">
      <c r="A45" t="s">
        <v>267</v>
      </c>
      <c r="B45" t="s">
        <v>187</v>
      </c>
      <c r="C45" s="27">
        <f>'Medisin - Almennmed'!$B$65</f>
        <v>3527.53</v>
      </c>
      <c r="D45" s="27">
        <f>C45/763</f>
        <v>4.6232372214941027</v>
      </c>
      <c r="F45" s="27" t="s">
        <v>443</v>
      </c>
    </row>
    <row r="46" spans="1:11" x14ac:dyDescent="0.25">
      <c r="B46" t="s">
        <v>263</v>
      </c>
      <c r="C46" s="27">
        <f>'PhD-emner MED'!$O$39</f>
        <v>6</v>
      </c>
      <c r="D46" s="27">
        <f t="shared" ref="D46:D50" si="4">C46/763</f>
        <v>7.8636959370904317E-3</v>
      </c>
    </row>
    <row r="47" spans="1:11" x14ac:dyDescent="0.25">
      <c r="B47" t="s">
        <v>270</v>
      </c>
      <c r="C47" s="27">
        <v>0</v>
      </c>
      <c r="D47" s="27">
        <f t="shared" si="4"/>
        <v>0</v>
      </c>
    </row>
    <row r="48" spans="1:11" x14ac:dyDescent="0.25">
      <c r="B48" t="s">
        <v>334</v>
      </c>
      <c r="C48" s="27">
        <f>'PhD-emner HELSAM'!$O$33</f>
        <v>105</v>
      </c>
      <c r="D48" s="27">
        <f t="shared" si="4"/>
        <v>0.13761467889908258</v>
      </c>
    </row>
    <row r="49" spans="1:4" x14ac:dyDescent="0.25">
      <c r="B49" t="s">
        <v>297</v>
      </c>
      <c r="C49" s="27">
        <f>'Phd-veiledning'!$G$7</f>
        <v>643.20000000000005</v>
      </c>
      <c r="D49" s="27">
        <f t="shared" si="4"/>
        <v>0.84298820445609446</v>
      </c>
    </row>
    <row r="50" spans="1:4" x14ac:dyDescent="0.25">
      <c r="B50" s="2" t="s">
        <v>355</v>
      </c>
      <c r="C50" s="78">
        <f>SUM(C45:C49)</f>
        <v>4281.7300000000005</v>
      </c>
      <c r="D50" s="78">
        <f t="shared" si="4"/>
        <v>5.61170380078637</v>
      </c>
    </row>
    <row r="52" spans="1:4" ht="15.75" thickBot="1" x14ac:dyDescent="0.3">
      <c r="A52" s="75" t="s">
        <v>357</v>
      </c>
      <c r="B52" s="75"/>
      <c r="C52" s="77"/>
      <c r="D52" s="77">
        <f>D8+D19+D26+D33+D42+D50</f>
        <v>55.074941022280477</v>
      </c>
    </row>
    <row r="53" spans="1:4" ht="15.75" thickTop="1" x14ac:dyDescent="0.25"/>
  </sheetData>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election activeCell="I15" sqref="I15"/>
    </sheetView>
  </sheetViews>
  <sheetFormatPr defaultRowHeight="15" x14ac:dyDescent="0.25"/>
  <cols>
    <col min="1" max="1" width="18.5703125" customWidth="1"/>
    <col min="2" max="2" width="18.28515625" customWidth="1"/>
    <col min="3" max="3" width="18.140625" customWidth="1"/>
    <col min="4" max="4" width="16.42578125" customWidth="1"/>
  </cols>
  <sheetData>
    <row r="1" spans="1:5" x14ac:dyDescent="0.25">
      <c r="A1" s="4"/>
      <c r="B1" s="104" t="s">
        <v>228</v>
      </c>
      <c r="C1" s="106" t="s">
        <v>222</v>
      </c>
      <c r="D1" s="108" t="s">
        <v>301</v>
      </c>
    </row>
    <row r="2" spans="1:5" x14ac:dyDescent="0.25">
      <c r="A2" s="30"/>
      <c r="B2" s="105"/>
      <c r="C2" s="107"/>
      <c r="D2" s="109"/>
    </row>
    <row r="3" spans="1:5" x14ac:dyDescent="0.25">
      <c r="A3" t="s">
        <v>223</v>
      </c>
      <c r="B3" s="29">
        <v>20</v>
      </c>
      <c r="C3" s="32">
        <v>108</v>
      </c>
      <c r="D3" s="29">
        <f>B3*C3</f>
        <v>2160</v>
      </c>
    </row>
    <row r="4" spans="1:5" x14ac:dyDescent="0.25">
      <c r="A4" t="s">
        <v>224</v>
      </c>
      <c r="B4" s="29">
        <v>30</v>
      </c>
      <c r="C4" s="32">
        <v>108</v>
      </c>
      <c r="D4" s="29">
        <f>B4*C4</f>
        <v>3240</v>
      </c>
    </row>
    <row r="5" spans="1:5" x14ac:dyDescent="0.25">
      <c r="A5" t="s">
        <v>94</v>
      </c>
      <c r="B5" s="29">
        <v>20</v>
      </c>
      <c r="C5" s="32">
        <v>141</v>
      </c>
      <c r="D5" s="29">
        <f>B5*C5</f>
        <v>2820</v>
      </c>
      <c r="E5" s="11" t="s">
        <v>262</v>
      </c>
    </row>
    <row r="6" spans="1:5" x14ac:dyDescent="0.25">
      <c r="A6" t="s">
        <v>180</v>
      </c>
      <c r="B6" s="29">
        <v>30</v>
      </c>
      <c r="C6" s="32">
        <v>98</v>
      </c>
      <c r="D6" s="29">
        <f>B6*C6</f>
        <v>2940</v>
      </c>
    </row>
    <row r="7" spans="1:5" x14ac:dyDescent="0.25">
      <c r="A7" t="s">
        <v>226</v>
      </c>
      <c r="B7" s="29">
        <v>40</v>
      </c>
      <c r="C7" s="32">
        <v>122</v>
      </c>
      <c r="D7" s="29">
        <f t="shared" ref="D7:D8" si="0">B7*C7</f>
        <v>4880</v>
      </c>
    </row>
    <row r="8" spans="1:5" x14ac:dyDescent="0.25">
      <c r="A8" s="30" t="s">
        <v>225</v>
      </c>
      <c r="B8" s="37">
        <v>40</v>
      </c>
      <c r="C8" s="33">
        <v>122</v>
      </c>
      <c r="D8" s="37">
        <f t="shared" si="0"/>
        <v>4880</v>
      </c>
    </row>
  </sheetData>
  <mergeCells count="3">
    <mergeCell ref="B1:B2"/>
    <mergeCell ref="C1:C2"/>
    <mergeCell ref="D1:D2"/>
  </mergeCells>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1"/>
  <sheetViews>
    <sheetView workbookViewId="0">
      <selection activeCell="A16" sqref="A16"/>
    </sheetView>
  </sheetViews>
  <sheetFormatPr defaultRowHeight="15" x14ac:dyDescent="0.25"/>
  <cols>
    <col min="1" max="1" width="36" customWidth="1"/>
    <col min="2" max="3" width="11" customWidth="1"/>
    <col min="9" max="9" width="8.42578125" customWidth="1"/>
    <col min="19" max="19" width="28" customWidth="1"/>
  </cols>
  <sheetData>
    <row r="1" spans="1:29" ht="15.75" x14ac:dyDescent="0.25">
      <c r="A1" s="82" t="s">
        <v>412</v>
      </c>
      <c r="B1" s="82" t="s">
        <v>303</v>
      </c>
      <c r="C1" s="82" t="s">
        <v>359</v>
      </c>
      <c r="D1" s="82" t="s">
        <v>360</v>
      </c>
      <c r="E1" s="82" t="s">
        <v>361</v>
      </c>
      <c r="F1" s="82" t="s">
        <v>362</v>
      </c>
      <c r="G1" s="82" t="s">
        <v>363</v>
      </c>
      <c r="H1" s="82" t="s">
        <v>364</v>
      </c>
      <c r="I1" s="82" t="s">
        <v>304</v>
      </c>
      <c r="J1" s="82" t="s">
        <v>365</v>
      </c>
      <c r="K1" s="82" t="s">
        <v>306</v>
      </c>
      <c r="L1" s="82" t="s">
        <v>138</v>
      </c>
      <c r="S1" s="82"/>
      <c r="T1" s="82"/>
      <c r="U1" s="82"/>
      <c r="V1" s="82"/>
      <c r="W1" s="82"/>
      <c r="X1" s="82"/>
      <c r="Y1" s="82"/>
      <c r="Z1" s="82"/>
      <c r="AA1" s="82"/>
      <c r="AB1" s="82"/>
      <c r="AC1" s="82"/>
    </row>
    <row r="2" spans="1:29" x14ac:dyDescent="0.25">
      <c r="A2" s="97" t="s">
        <v>309</v>
      </c>
      <c r="B2" s="84" t="s">
        <v>310</v>
      </c>
      <c r="C2" s="84" t="s">
        <v>311</v>
      </c>
      <c r="D2" s="84">
        <v>3.5</v>
      </c>
      <c r="E2" s="84" t="s">
        <v>366</v>
      </c>
      <c r="F2" s="84">
        <v>2.5</v>
      </c>
      <c r="G2" s="84" t="s">
        <v>310</v>
      </c>
      <c r="H2" s="84" t="s">
        <v>310</v>
      </c>
      <c r="I2" s="84">
        <v>3</v>
      </c>
      <c r="J2" s="84" t="s">
        <v>310</v>
      </c>
      <c r="K2" s="84" t="s">
        <v>312</v>
      </c>
      <c r="L2" s="84"/>
      <c r="S2" s="97"/>
      <c r="T2" s="84"/>
      <c r="U2" s="84"/>
      <c r="V2" s="84"/>
      <c r="W2" s="84"/>
      <c r="X2" s="84"/>
      <c r="Y2" s="84"/>
      <c r="Z2" s="84"/>
      <c r="AA2" s="84"/>
      <c r="AB2" s="84"/>
      <c r="AC2" s="84"/>
    </row>
    <row r="3" spans="1:29" x14ac:dyDescent="0.25">
      <c r="A3" t="s">
        <v>444</v>
      </c>
      <c r="B3">
        <v>11</v>
      </c>
      <c r="C3">
        <v>18</v>
      </c>
      <c r="L3">
        <f>SUM(B3:K3)</f>
        <v>29</v>
      </c>
      <c r="S3" s="98"/>
      <c r="T3" s="27"/>
      <c r="U3" s="27"/>
      <c r="V3" s="27"/>
      <c r="W3" s="27"/>
      <c r="X3" s="27"/>
      <c r="Y3" s="27"/>
      <c r="Z3" s="27"/>
      <c r="AA3" s="27"/>
      <c r="AB3" s="27"/>
      <c r="AC3" s="27"/>
    </row>
    <row r="4" spans="1:29" x14ac:dyDescent="0.25">
      <c r="A4" t="s">
        <v>444</v>
      </c>
      <c r="B4">
        <v>6</v>
      </c>
      <c r="C4">
        <v>12</v>
      </c>
      <c r="H4">
        <v>12</v>
      </c>
      <c r="I4">
        <v>27.75</v>
      </c>
      <c r="L4">
        <f t="shared" ref="L4:L19" si="0">SUM(B4:K4)</f>
        <v>57.75</v>
      </c>
      <c r="S4" s="98"/>
      <c r="T4" s="27"/>
      <c r="U4" s="27"/>
      <c r="V4" s="27"/>
      <c r="W4" s="27"/>
      <c r="X4" s="27"/>
      <c r="Y4" s="27"/>
      <c r="Z4" s="27"/>
      <c r="AA4" s="27"/>
      <c r="AB4" s="27"/>
      <c r="AC4" s="27"/>
    </row>
    <row r="5" spans="1:29" x14ac:dyDescent="0.25">
      <c r="A5" t="s">
        <v>444</v>
      </c>
      <c r="B5">
        <v>11</v>
      </c>
      <c r="H5">
        <v>6</v>
      </c>
      <c r="I5">
        <v>18</v>
      </c>
      <c r="J5">
        <v>8</v>
      </c>
      <c r="L5">
        <f t="shared" si="0"/>
        <v>43</v>
      </c>
      <c r="S5" s="98"/>
      <c r="T5" s="27"/>
      <c r="U5" s="27"/>
      <c r="V5" s="27"/>
      <c r="W5" s="27"/>
      <c r="X5" s="27"/>
      <c r="Y5" s="27"/>
      <c r="Z5" s="27"/>
      <c r="AA5" s="27"/>
      <c r="AB5" s="27"/>
      <c r="AC5" s="27"/>
    </row>
    <row r="6" spans="1:29" x14ac:dyDescent="0.25">
      <c r="A6" t="s">
        <v>444</v>
      </c>
      <c r="I6">
        <v>9</v>
      </c>
      <c r="L6">
        <f t="shared" si="0"/>
        <v>9</v>
      </c>
      <c r="S6" s="98"/>
      <c r="T6" s="27"/>
      <c r="U6" s="27"/>
      <c r="V6" s="27"/>
      <c r="W6" s="27"/>
      <c r="X6" s="27"/>
      <c r="Y6" s="27"/>
      <c r="Z6" s="27"/>
      <c r="AA6" s="27"/>
      <c r="AB6" s="27"/>
      <c r="AC6" s="27"/>
    </row>
    <row r="7" spans="1:29" x14ac:dyDescent="0.25">
      <c r="A7" t="s">
        <v>444</v>
      </c>
      <c r="C7">
        <v>14</v>
      </c>
      <c r="I7">
        <v>27</v>
      </c>
      <c r="L7">
        <f t="shared" si="0"/>
        <v>41</v>
      </c>
      <c r="S7" s="98"/>
      <c r="T7" s="27"/>
      <c r="U7" s="27"/>
      <c r="V7" s="27"/>
      <c r="W7" s="27"/>
      <c r="X7" s="27"/>
      <c r="Y7" s="27"/>
      <c r="Z7" s="27"/>
      <c r="AA7" s="27"/>
      <c r="AB7" s="27"/>
      <c r="AC7" s="27"/>
    </row>
    <row r="8" spans="1:29" x14ac:dyDescent="0.25">
      <c r="A8" t="s">
        <v>444</v>
      </c>
      <c r="B8">
        <v>24</v>
      </c>
      <c r="C8">
        <v>162</v>
      </c>
      <c r="I8">
        <v>4.5</v>
      </c>
      <c r="L8">
        <f t="shared" si="0"/>
        <v>190.5</v>
      </c>
      <c r="S8" s="98"/>
      <c r="T8" s="27"/>
      <c r="U8" s="27"/>
      <c r="V8" s="27"/>
      <c r="W8" s="27"/>
      <c r="X8" s="27"/>
      <c r="Y8" s="27"/>
      <c r="Z8" s="27"/>
      <c r="AA8" s="27"/>
      <c r="AB8" s="27"/>
      <c r="AC8" s="27"/>
    </row>
    <row r="9" spans="1:29" x14ac:dyDescent="0.25">
      <c r="A9" t="s">
        <v>444</v>
      </c>
      <c r="B9">
        <v>12</v>
      </c>
      <c r="C9">
        <v>15</v>
      </c>
      <c r="H9">
        <v>9</v>
      </c>
      <c r="I9">
        <v>72.75</v>
      </c>
      <c r="L9">
        <f t="shared" si="0"/>
        <v>108.75</v>
      </c>
      <c r="S9" s="98"/>
      <c r="T9" s="27"/>
      <c r="U9" s="27"/>
      <c r="V9" s="27"/>
      <c r="W9" s="27"/>
      <c r="X9" s="27"/>
      <c r="Y9" s="27"/>
      <c r="Z9" s="27"/>
      <c r="AA9" s="27"/>
      <c r="AB9" s="27"/>
      <c r="AC9" s="27"/>
    </row>
    <row r="10" spans="1:29" x14ac:dyDescent="0.25">
      <c r="A10" t="s">
        <v>444</v>
      </c>
      <c r="C10">
        <v>6</v>
      </c>
      <c r="L10">
        <f t="shared" si="0"/>
        <v>6</v>
      </c>
      <c r="S10" s="98"/>
      <c r="T10" s="27"/>
      <c r="U10" s="27"/>
      <c r="V10" s="27"/>
      <c r="W10" s="27"/>
      <c r="X10" s="27"/>
      <c r="Y10" s="27"/>
      <c r="Z10" s="27"/>
      <c r="AA10" s="27"/>
      <c r="AB10" s="27"/>
      <c r="AC10" s="27"/>
    </row>
    <row r="11" spans="1:29" x14ac:dyDescent="0.25">
      <c r="A11" t="s">
        <v>444</v>
      </c>
      <c r="B11">
        <v>20</v>
      </c>
      <c r="C11">
        <v>37</v>
      </c>
      <c r="H11">
        <v>6</v>
      </c>
      <c r="I11">
        <v>140.25</v>
      </c>
      <c r="J11">
        <v>8</v>
      </c>
      <c r="L11">
        <f t="shared" si="0"/>
        <v>211.25</v>
      </c>
      <c r="S11" s="98"/>
      <c r="T11" s="27"/>
      <c r="U11" s="27"/>
      <c r="V11" s="27"/>
      <c r="W11" s="27"/>
      <c r="X11" s="27"/>
      <c r="Y11" s="27"/>
      <c r="Z11" s="27"/>
      <c r="AA11" s="27"/>
      <c r="AB11" s="27"/>
      <c r="AC11" s="27"/>
    </row>
    <row r="12" spans="1:29" x14ac:dyDescent="0.25">
      <c r="A12" t="s">
        <v>444</v>
      </c>
      <c r="B12">
        <v>8</v>
      </c>
      <c r="L12">
        <f t="shared" si="0"/>
        <v>8</v>
      </c>
      <c r="S12" s="98"/>
      <c r="T12" s="27"/>
      <c r="U12" s="27"/>
      <c r="V12" s="27"/>
      <c r="W12" s="27"/>
      <c r="X12" s="27"/>
      <c r="Y12" s="27"/>
      <c r="Z12" s="27"/>
      <c r="AA12" s="27"/>
      <c r="AB12" s="27"/>
      <c r="AC12" s="27"/>
    </row>
    <row r="13" spans="1:29" x14ac:dyDescent="0.25">
      <c r="A13" t="s">
        <v>444</v>
      </c>
      <c r="C13">
        <v>4</v>
      </c>
      <c r="L13">
        <f t="shared" si="0"/>
        <v>4</v>
      </c>
      <c r="S13" s="98"/>
      <c r="T13" s="27"/>
      <c r="U13" s="27"/>
      <c r="V13" s="27"/>
      <c r="W13" s="27"/>
      <c r="X13" s="27"/>
      <c r="Y13" s="27"/>
      <c r="Z13" s="27"/>
      <c r="AA13" s="27"/>
      <c r="AB13" s="27"/>
      <c r="AC13" s="27"/>
    </row>
    <row r="14" spans="1:29" x14ac:dyDescent="0.25">
      <c r="A14" t="s">
        <v>444</v>
      </c>
      <c r="C14">
        <v>12</v>
      </c>
      <c r="L14">
        <f t="shared" si="0"/>
        <v>12</v>
      </c>
      <c r="S14" s="98"/>
      <c r="T14" s="27"/>
      <c r="U14" s="27"/>
      <c r="V14" s="27"/>
      <c r="W14" s="27"/>
      <c r="X14" s="27"/>
      <c r="Y14" s="27"/>
      <c r="Z14" s="27"/>
      <c r="AA14" s="27"/>
      <c r="AB14" s="27"/>
      <c r="AC14" s="27"/>
    </row>
    <row r="15" spans="1:29" x14ac:dyDescent="0.25">
      <c r="A15" t="s">
        <v>444</v>
      </c>
      <c r="K15">
        <v>1</v>
      </c>
      <c r="L15">
        <f t="shared" si="0"/>
        <v>1</v>
      </c>
      <c r="S15" s="98"/>
      <c r="T15" s="27"/>
      <c r="U15" s="27"/>
      <c r="V15" s="27"/>
      <c r="W15" s="27"/>
      <c r="X15" s="27"/>
      <c r="Y15" s="27"/>
      <c r="Z15" s="27"/>
      <c r="AA15" s="27"/>
      <c r="AB15" s="27"/>
      <c r="AC15" s="27"/>
    </row>
    <row r="16" spans="1:29" x14ac:dyDescent="0.25">
      <c r="A16" t="s">
        <v>444</v>
      </c>
      <c r="B16">
        <v>28</v>
      </c>
      <c r="C16">
        <v>8</v>
      </c>
      <c r="H16">
        <v>6</v>
      </c>
      <c r="I16">
        <v>30</v>
      </c>
      <c r="K16">
        <v>1</v>
      </c>
      <c r="L16">
        <f t="shared" si="0"/>
        <v>73</v>
      </c>
      <c r="S16" s="98"/>
      <c r="T16" s="27"/>
      <c r="U16" s="27"/>
      <c r="V16" s="27"/>
      <c r="W16" s="27"/>
      <c r="X16" s="27"/>
      <c r="Y16" s="27"/>
      <c r="Z16" s="27"/>
      <c r="AA16" s="27"/>
      <c r="AB16" s="27"/>
      <c r="AC16" s="27"/>
    </row>
    <row r="17" spans="1:29" x14ac:dyDescent="0.25">
      <c r="A17" s="86" t="s">
        <v>413</v>
      </c>
      <c r="B17" s="86">
        <f>SUM(B3:B16)</f>
        <v>120</v>
      </c>
      <c r="C17" s="86">
        <f t="shared" ref="C17:K17" si="1">SUM(C3:C16)</f>
        <v>288</v>
      </c>
      <c r="D17" s="86">
        <f t="shared" si="1"/>
        <v>0</v>
      </c>
      <c r="E17" s="86">
        <f t="shared" si="1"/>
        <v>0</v>
      </c>
      <c r="F17" s="86">
        <f t="shared" si="1"/>
        <v>0</v>
      </c>
      <c r="G17" s="86">
        <f t="shared" si="1"/>
        <v>0</v>
      </c>
      <c r="H17" s="86">
        <f t="shared" si="1"/>
        <v>39</v>
      </c>
      <c r="I17" s="86">
        <f t="shared" si="1"/>
        <v>329.25</v>
      </c>
      <c r="J17" s="86">
        <f t="shared" si="1"/>
        <v>16</v>
      </c>
      <c r="K17" s="86">
        <f t="shared" si="1"/>
        <v>2</v>
      </c>
      <c r="L17" s="86">
        <f t="shared" si="0"/>
        <v>794.25</v>
      </c>
      <c r="S17" s="98"/>
      <c r="T17" s="27"/>
      <c r="U17" s="27"/>
      <c r="V17" s="27"/>
      <c r="W17" s="27"/>
      <c r="X17" s="27"/>
      <c r="Y17" s="27"/>
      <c r="Z17" s="27"/>
      <c r="AA17" s="27"/>
      <c r="AB17" s="27"/>
      <c r="AC17" s="27"/>
    </row>
    <row r="18" spans="1:29" x14ac:dyDescent="0.25">
      <c r="A18" t="s">
        <v>414</v>
      </c>
      <c r="B18">
        <v>76</v>
      </c>
      <c r="C18">
        <v>298</v>
      </c>
      <c r="G18">
        <v>3</v>
      </c>
      <c r="H18">
        <v>42</v>
      </c>
      <c r="I18">
        <v>331.5</v>
      </c>
      <c r="J18">
        <v>18</v>
      </c>
      <c r="K18">
        <v>50.25</v>
      </c>
      <c r="L18" s="86">
        <f t="shared" si="0"/>
        <v>818.75</v>
      </c>
      <c r="S18" s="98"/>
      <c r="T18" s="27"/>
      <c r="U18" s="27"/>
      <c r="V18" s="27"/>
      <c r="W18" s="27"/>
      <c r="X18" s="27"/>
      <c r="Y18" s="27"/>
      <c r="Z18" s="27"/>
      <c r="AA18" s="27"/>
      <c r="AB18" s="27"/>
      <c r="AC18" s="27"/>
    </row>
    <row r="19" spans="1:29" x14ac:dyDescent="0.25">
      <c r="A19" s="98" t="s">
        <v>415</v>
      </c>
      <c r="B19" s="27">
        <f>T37+T80</f>
        <v>0</v>
      </c>
      <c r="C19" s="27">
        <f>U37+U80</f>
        <v>0</v>
      </c>
      <c r="D19" s="27">
        <v>0</v>
      </c>
      <c r="E19" s="27">
        <f>W37+W80</f>
        <v>0</v>
      </c>
      <c r="F19" s="27">
        <f>X37+X80</f>
        <v>0</v>
      </c>
      <c r="G19" s="27">
        <f>Y37+Y80</f>
        <v>0</v>
      </c>
      <c r="H19" s="27">
        <f>Z37+Z80</f>
        <v>0</v>
      </c>
      <c r="I19" s="27">
        <f>V37+V80</f>
        <v>0</v>
      </c>
      <c r="J19" s="27">
        <v>24</v>
      </c>
      <c r="K19" s="27">
        <v>0.8</v>
      </c>
      <c r="L19" s="86">
        <f t="shared" si="0"/>
        <v>24.8</v>
      </c>
      <c r="S19" s="98"/>
      <c r="T19" s="27"/>
      <c r="U19" s="27"/>
      <c r="V19" s="27"/>
      <c r="W19" s="27"/>
      <c r="X19" s="27"/>
      <c r="Y19" s="27"/>
      <c r="Z19" s="27"/>
      <c r="AA19" s="27"/>
      <c r="AB19" s="27"/>
      <c r="AC19" s="27"/>
    </row>
    <row r="20" spans="1:29" x14ac:dyDescent="0.25">
      <c r="S20" s="98"/>
      <c r="T20" s="27"/>
      <c r="U20" s="27"/>
      <c r="V20" s="27"/>
      <c r="W20" s="27"/>
      <c r="X20" s="27"/>
      <c r="Y20" s="27"/>
      <c r="Z20" s="27"/>
      <c r="AA20" s="27"/>
      <c r="AB20" s="27"/>
      <c r="AC20" s="27"/>
    </row>
    <row r="21" spans="1:29" ht="15.75" x14ac:dyDescent="0.25">
      <c r="A21" s="110" t="s">
        <v>371</v>
      </c>
      <c r="B21" s="110"/>
      <c r="C21" s="110"/>
      <c r="S21" s="98"/>
      <c r="T21" s="27"/>
      <c r="U21" s="27"/>
      <c r="V21" s="27"/>
      <c r="W21" s="27"/>
      <c r="X21" s="27"/>
      <c r="Y21" s="27"/>
      <c r="Z21" s="27"/>
      <c r="AA21" s="27"/>
      <c r="AB21" s="27"/>
      <c r="AC21" s="27"/>
    </row>
    <row r="22" spans="1:29" x14ac:dyDescent="0.25">
      <c r="A22" t="s">
        <v>416</v>
      </c>
      <c r="B22">
        <v>100</v>
      </c>
      <c r="S22" s="98"/>
      <c r="T22" s="27"/>
      <c r="U22" s="27"/>
      <c r="V22" s="27"/>
      <c r="W22" s="27"/>
      <c r="X22" s="27"/>
      <c r="Y22" s="27"/>
      <c r="Z22" s="27"/>
      <c r="AA22" s="27"/>
      <c r="AB22" s="27"/>
      <c r="AC22" s="27"/>
    </row>
    <row r="23" spans="1:29" x14ac:dyDescent="0.25">
      <c r="A23" s="89" t="s">
        <v>417</v>
      </c>
      <c r="B23" s="89">
        <f>110*0.33</f>
        <v>36.300000000000004</v>
      </c>
      <c r="S23" s="98"/>
      <c r="T23" s="27"/>
      <c r="U23" s="27"/>
      <c r="V23" s="27"/>
      <c r="W23" s="27"/>
      <c r="X23" s="27"/>
      <c r="Y23" s="27"/>
      <c r="Z23" s="27"/>
      <c r="AA23" s="27"/>
      <c r="AB23" s="27"/>
      <c r="AC23" s="27"/>
    </row>
    <row r="24" spans="1:29" x14ac:dyDescent="0.25">
      <c r="A24" s="89" t="s">
        <v>418</v>
      </c>
      <c r="B24" s="89">
        <f>15*16</f>
        <v>240</v>
      </c>
      <c r="S24" s="98"/>
      <c r="T24" s="27"/>
      <c r="U24" s="27"/>
      <c r="V24" s="27"/>
      <c r="W24" s="27"/>
      <c r="X24" s="27"/>
      <c r="Y24" s="27"/>
      <c r="Z24" s="27"/>
      <c r="AA24" s="27"/>
      <c r="AB24" s="27"/>
      <c r="AC24" s="27"/>
    </row>
    <row r="25" spans="1:29" x14ac:dyDescent="0.25">
      <c r="A25" s="89" t="s">
        <v>419</v>
      </c>
      <c r="B25" s="89"/>
      <c r="S25" s="98"/>
      <c r="T25" s="27"/>
      <c r="U25" s="27"/>
      <c r="V25" s="27"/>
      <c r="W25" s="27"/>
      <c r="X25" s="27"/>
      <c r="Y25" s="27"/>
      <c r="Z25" s="27"/>
      <c r="AA25" s="27"/>
      <c r="AB25" s="27"/>
      <c r="AC25" s="27"/>
    </row>
    <row r="26" spans="1:29" ht="15.75" x14ac:dyDescent="0.25">
      <c r="A26" s="81" t="s">
        <v>420</v>
      </c>
      <c r="B26" s="81">
        <f>SUM(B22:B25)</f>
        <v>376.3</v>
      </c>
      <c r="S26" s="98"/>
      <c r="T26" s="27"/>
      <c r="U26" s="27"/>
      <c r="V26" s="27"/>
      <c r="W26" s="27"/>
      <c r="X26" s="27"/>
      <c r="Y26" s="27"/>
      <c r="Z26" s="27"/>
      <c r="AA26" s="27"/>
      <c r="AB26" s="27"/>
      <c r="AC26" s="27"/>
    </row>
    <row r="27" spans="1:29" x14ac:dyDescent="0.25">
      <c r="S27" s="98"/>
      <c r="T27" s="27"/>
      <c r="U27" s="27"/>
      <c r="V27" s="27"/>
      <c r="W27" s="27"/>
      <c r="X27" s="27"/>
      <c r="Y27" s="27"/>
      <c r="Z27" s="27"/>
      <c r="AA27" s="27"/>
      <c r="AB27" s="27"/>
      <c r="AC27" s="27"/>
    </row>
    <row r="28" spans="1:29" ht="15.75" x14ac:dyDescent="0.25">
      <c r="A28" s="81" t="s">
        <v>377</v>
      </c>
      <c r="B28" s="99">
        <f>(B26*2)+L19</f>
        <v>777.4</v>
      </c>
      <c r="S28" s="98"/>
      <c r="T28" s="27"/>
      <c r="U28" s="27"/>
      <c r="V28" s="27"/>
      <c r="W28" s="27"/>
      <c r="X28" s="27"/>
      <c r="Y28" s="27"/>
      <c r="Z28" s="27"/>
      <c r="AA28" s="27"/>
      <c r="AB28" s="27"/>
      <c r="AC28" s="27"/>
    </row>
    <row r="29" spans="1:29" x14ac:dyDescent="0.25">
      <c r="A29" t="s">
        <v>378</v>
      </c>
      <c r="B29">
        <v>3.25</v>
      </c>
      <c r="S29" s="98"/>
      <c r="T29" s="27"/>
      <c r="U29" s="27"/>
      <c r="V29" s="27"/>
      <c r="W29" s="27"/>
      <c r="X29" s="27"/>
      <c r="Y29" s="27"/>
      <c r="Z29" s="27"/>
      <c r="AA29" s="27"/>
      <c r="AB29" s="27"/>
      <c r="AC29" s="27"/>
    </row>
    <row r="30" spans="1:29" x14ac:dyDescent="0.25">
      <c r="A30" t="s">
        <v>379</v>
      </c>
      <c r="B30" s="28">
        <f>B28/B29</f>
        <v>239.2</v>
      </c>
      <c r="S30" s="98"/>
      <c r="T30" s="27"/>
      <c r="U30" s="27"/>
      <c r="V30" s="27"/>
      <c r="W30" s="27"/>
      <c r="X30" s="27"/>
      <c r="Y30" s="27"/>
      <c r="Z30" s="27"/>
      <c r="AA30" s="27"/>
      <c r="AB30" s="27"/>
      <c r="AC30" s="27"/>
    </row>
    <row r="31" spans="1:29" x14ac:dyDescent="0.25">
      <c r="S31" s="98"/>
      <c r="T31" s="27"/>
      <c r="U31" s="27"/>
      <c r="V31" s="27"/>
      <c r="W31" s="27"/>
      <c r="X31" s="27"/>
      <c r="Y31" s="27"/>
      <c r="Z31" s="27"/>
      <c r="AA31" s="27"/>
      <c r="AB31" s="27"/>
      <c r="AC31" s="27"/>
    </row>
    <row r="32" spans="1:29" x14ac:dyDescent="0.25">
      <c r="S32" s="98"/>
      <c r="T32" s="27"/>
      <c r="U32" s="27"/>
      <c r="V32" s="27"/>
      <c r="W32" s="27"/>
      <c r="X32" s="27"/>
      <c r="Y32" s="27"/>
      <c r="Z32" s="27"/>
      <c r="AA32" s="27"/>
      <c r="AB32" s="27"/>
      <c r="AC32" s="27"/>
    </row>
    <row r="33" spans="19:29" x14ac:dyDescent="0.25">
      <c r="S33" s="98"/>
      <c r="T33" s="27"/>
      <c r="U33" s="27"/>
      <c r="V33" s="27"/>
      <c r="W33" s="27"/>
      <c r="X33" s="27"/>
      <c r="Y33" s="27"/>
      <c r="Z33" s="27"/>
      <c r="AA33" s="27"/>
      <c r="AB33" s="27"/>
      <c r="AC33" s="27"/>
    </row>
    <row r="34" spans="19:29" x14ac:dyDescent="0.25">
      <c r="S34" s="98"/>
      <c r="T34" s="27"/>
      <c r="U34" s="27"/>
      <c r="V34" s="27"/>
      <c r="W34" s="27"/>
      <c r="X34" s="27"/>
      <c r="Y34" s="27"/>
      <c r="Z34" s="27"/>
      <c r="AA34" s="27"/>
      <c r="AB34" s="27"/>
      <c r="AC34" s="27"/>
    </row>
    <row r="35" spans="19:29" x14ac:dyDescent="0.25">
      <c r="S35" s="98"/>
      <c r="T35" s="27"/>
      <c r="U35" s="27"/>
      <c r="V35" s="27"/>
      <c r="W35" s="27"/>
      <c r="X35" s="27"/>
      <c r="Y35" s="27"/>
      <c r="Z35" s="27"/>
      <c r="AA35" s="27"/>
      <c r="AB35" s="27"/>
      <c r="AC35" s="27"/>
    </row>
    <row r="36" spans="19:29" x14ac:dyDescent="0.25">
      <c r="S36" s="98"/>
      <c r="T36" s="27"/>
      <c r="U36" s="27"/>
      <c r="V36" s="27"/>
      <c r="W36" s="27"/>
      <c r="X36" s="27"/>
      <c r="Y36" s="27"/>
      <c r="Z36" s="27"/>
      <c r="AA36" s="27"/>
      <c r="AB36" s="27"/>
      <c r="AC36" s="27"/>
    </row>
    <row r="37" spans="19:29" ht="15.75" x14ac:dyDescent="0.25">
      <c r="S37" s="82"/>
      <c r="T37" s="99"/>
      <c r="U37" s="99"/>
      <c r="V37" s="99"/>
      <c r="W37" s="99"/>
      <c r="X37" s="99"/>
      <c r="Y37" s="99"/>
      <c r="Z37" s="99"/>
      <c r="AA37" s="99"/>
      <c r="AB37" s="99"/>
      <c r="AC37" s="99"/>
    </row>
    <row r="42" spans="19:29" ht="15.75" x14ac:dyDescent="0.25">
      <c r="S42" s="82"/>
      <c r="T42" s="82"/>
      <c r="U42" s="82"/>
      <c r="V42" s="82"/>
      <c r="W42" s="82"/>
      <c r="X42" s="82"/>
      <c r="Y42" s="82"/>
      <c r="Z42" s="82"/>
      <c r="AA42" s="82"/>
      <c r="AB42" s="82"/>
      <c r="AC42" s="82"/>
    </row>
    <row r="43" spans="19:29" x14ac:dyDescent="0.25">
      <c r="S43" s="97"/>
      <c r="T43" s="84"/>
      <c r="U43" s="84"/>
      <c r="V43" s="84"/>
      <c r="W43" s="84"/>
      <c r="X43" s="84"/>
      <c r="Y43" s="84"/>
      <c r="Z43" s="84"/>
      <c r="AA43" s="84"/>
      <c r="AB43" s="84"/>
      <c r="AC43" s="84"/>
    </row>
    <row r="44" spans="19:29" x14ac:dyDescent="0.25">
      <c r="S44" s="98"/>
      <c r="T44" s="27"/>
      <c r="U44" s="27"/>
      <c r="V44" s="27"/>
      <c r="W44" s="27"/>
      <c r="X44" s="27"/>
      <c r="Y44" s="27"/>
      <c r="Z44" s="27"/>
      <c r="AA44" s="27"/>
      <c r="AB44" s="27"/>
      <c r="AC44" s="27"/>
    </row>
    <row r="45" spans="19:29" x14ac:dyDescent="0.25">
      <c r="S45" s="98"/>
      <c r="T45" s="27"/>
      <c r="U45" s="27"/>
      <c r="V45" s="27"/>
      <c r="W45" s="27"/>
      <c r="X45" s="27"/>
      <c r="Y45" s="27"/>
      <c r="Z45" s="27"/>
      <c r="AA45" s="27"/>
      <c r="AB45" s="27"/>
      <c r="AC45" s="27"/>
    </row>
    <row r="46" spans="19:29" x14ac:dyDescent="0.25">
      <c r="S46" s="98"/>
      <c r="T46" s="27"/>
      <c r="U46" s="27"/>
      <c r="V46" s="27"/>
      <c r="W46" s="27"/>
      <c r="X46" s="27"/>
      <c r="Y46" s="27"/>
      <c r="Z46" s="27"/>
      <c r="AA46" s="27"/>
      <c r="AB46" s="27"/>
      <c r="AC46" s="27"/>
    </row>
    <row r="47" spans="19:29" x14ac:dyDescent="0.25">
      <c r="S47" s="98"/>
      <c r="T47" s="27"/>
      <c r="U47" s="27"/>
      <c r="V47" s="27"/>
      <c r="W47" s="27"/>
      <c r="X47" s="27"/>
      <c r="Y47" s="27"/>
      <c r="Z47" s="27"/>
      <c r="AA47" s="27"/>
      <c r="AB47" s="27"/>
      <c r="AC47" s="27"/>
    </row>
    <row r="48" spans="19:29" x14ac:dyDescent="0.25">
      <c r="S48" s="98"/>
      <c r="T48" s="27"/>
      <c r="U48" s="27"/>
      <c r="V48" s="27"/>
      <c r="W48" s="27"/>
      <c r="X48" s="27"/>
      <c r="Y48" s="27"/>
      <c r="Z48" s="27"/>
      <c r="AA48" s="27"/>
      <c r="AB48" s="27"/>
      <c r="AC48" s="27"/>
    </row>
    <row r="49" spans="19:29" x14ac:dyDescent="0.25">
      <c r="S49" s="98"/>
      <c r="T49" s="27"/>
      <c r="U49" s="27"/>
      <c r="V49" s="27"/>
      <c r="W49" s="27"/>
      <c r="X49" s="27"/>
      <c r="Y49" s="27"/>
      <c r="Z49" s="27"/>
      <c r="AA49" s="27"/>
      <c r="AB49" s="27"/>
      <c r="AC49" s="27"/>
    </row>
    <row r="50" spans="19:29" x14ac:dyDescent="0.25">
      <c r="S50" s="98"/>
      <c r="T50" s="27"/>
      <c r="U50" s="27"/>
      <c r="V50" s="27"/>
      <c r="W50" s="27"/>
      <c r="X50" s="27"/>
      <c r="Y50" s="27"/>
      <c r="Z50" s="27"/>
      <c r="AA50" s="27"/>
      <c r="AB50" s="27"/>
      <c r="AC50" s="27"/>
    </row>
    <row r="51" spans="19:29" x14ac:dyDescent="0.25">
      <c r="S51" s="98"/>
      <c r="T51" s="27"/>
      <c r="U51" s="27"/>
      <c r="V51" s="27"/>
      <c r="W51" s="27"/>
      <c r="X51" s="27"/>
      <c r="Y51" s="27"/>
      <c r="Z51" s="27"/>
      <c r="AA51" s="27"/>
      <c r="AB51" s="27"/>
      <c r="AC51" s="27"/>
    </row>
    <row r="52" spans="19:29" x14ac:dyDescent="0.25">
      <c r="S52" s="98"/>
      <c r="T52" s="27"/>
      <c r="U52" s="27"/>
      <c r="V52" s="27"/>
      <c r="W52" s="27"/>
      <c r="X52" s="27"/>
      <c r="Y52" s="27"/>
      <c r="Z52" s="27"/>
      <c r="AA52" s="27"/>
      <c r="AB52" s="27"/>
      <c r="AC52" s="27"/>
    </row>
    <row r="53" spans="19:29" x14ac:dyDescent="0.25">
      <c r="S53" s="98"/>
      <c r="T53" s="27"/>
      <c r="U53" s="27"/>
      <c r="V53" s="27"/>
      <c r="W53" s="27"/>
      <c r="X53" s="27"/>
      <c r="Y53" s="27"/>
      <c r="Z53" s="27"/>
      <c r="AA53" s="27"/>
      <c r="AB53" s="27"/>
      <c r="AC53" s="27"/>
    </row>
    <row r="54" spans="19:29" x14ac:dyDescent="0.25">
      <c r="S54" s="98"/>
      <c r="T54" s="27"/>
      <c r="U54" s="27"/>
      <c r="V54" s="27"/>
      <c r="W54" s="27"/>
      <c r="X54" s="27"/>
      <c r="Y54" s="27"/>
      <c r="Z54" s="27"/>
      <c r="AA54" s="27"/>
      <c r="AB54" s="27"/>
      <c r="AC54" s="27"/>
    </row>
    <row r="55" spans="19:29" x14ac:dyDescent="0.25">
      <c r="S55" s="98"/>
      <c r="T55" s="27"/>
      <c r="U55" s="27"/>
      <c r="V55" s="27"/>
      <c r="W55" s="27"/>
      <c r="X55" s="27"/>
      <c r="Y55" s="27"/>
      <c r="Z55" s="27"/>
      <c r="AA55" s="27"/>
      <c r="AB55" s="27"/>
      <c r="AC55" s="27"/>
    </row>
    <row r="56" spans="19:29" x14ac:dyDescent="0.25">
      <c r="S56" s="98"/>
      <c r="T56" s="27"/>
      <c r="U56" s="27"/>
      <c r="V56" s="27"/>
      <c r="W56" s="27"/>
      <c r="X56" s="27"/>
      <c r="Y56" s="27"/>
      <c r="Z56" s="27"/>
      <c r="AA56" s="27"/>
      <c r="AB56" s="27"/>
      <c r="AC56" s="27"/>
    </row>
    <row r="57" spans="19:29" x14ac:dyDescent="0.25">
      <c r="S57" s="98"/>
      <c r="T57" s="27"/>
      <c r="U57" s="27"/>
      <c r="V57" s="27"/>
      <c r="W57" s="27"/>
      <c r="X57" s="27"/>
      <c r="Y57" s="27"/>
      <c r="Z57" s="27"/>
      <c r="AA57" s="27"/>
      <c r="AB57" s="27"/>
      <c r="AC57" s="27"/>
    </row>
    <row r="58" spans="19:29" x14ac:dyDescent="0.25">
      <c r="S58" s="98"/>
      <c r="T58" s="27"/>
      <c r="U58" s="27"/>
      <c r="V58" s="27"/>
      <c r="W58" s="27"/>
      <c r="X58" s="27"/>
      <c r="Y58" s="27"/>
      <c r="Z58" s="27"/>
      <c r="AA58" s="27"/>
      <c r="AB58" s="27"/>
      <c r="AC58" s="27"/>
    </row>
    <row r="59" spans="19:29" x14ac:dyDescent="0.25">
      <c r="S59" s="98"/>
      <c r="T59" s="27"/>
      <c r="U59" s="27"/>
      <c r="V59" s="27"/>
      <c r="W59" s="27"/>
      <c r="X59" s="27"/>
      <c r="Y59" s="27"/>
      <c r="Z59" s="27"/>
      <c r="AA59" s="27"/>
      <c r="AB59" s="27"/>
      <c r="AC59" s="27"/>
    </row>
    <row r="60" spans="19:29" x14ac:dyDescent="0.25">
      <c r="S60" s="98"/>
      <c r="T60" s="27"/>
      <c r="U60" s="27"/>
      <c r="V60" s="27"/>
      <c r="W60" s="27"/>
      <c r="X60" s="27"/>
      <c r="Y60" s="27"/>
      <c r="Z60" s="27"/>
      <c r="AA60" s="27"/>
      <c r="AB60" s="27"/>
      <c r="AC60" s="27"/>
    </row>
    <row r="61" spans="19:29" x14ac:dyDescent="0.25">
      <c r="S61" s="98"/>
      <c r="T61" s="27"/>
      <c r="U61" s="27"/>
      <c r="V61" s="27"/>
      <c r="W61" s="27"/>
      <c r="X61" s="27"/>
      <c r="Y61" s="27"/>
      <c r="Z61" s="27"/>
      <c r="AA61" s="27"/>
      <c r="AB61" s="27"/>
      <c r="AC61" s="27"/>
    </row>
    <row r="62" spans="19:29" x14ac:dyDescent="0.25">
      <c r="S62" s="98"/>
      <c r="T62" s="27"/>
      <c r="U62" s="27"/>
      <c r="V62" s="27"/>
      <c r="W62" s="27"/>
      <c r="X62" s="27"/>
      <c r="Y62" s="27"/>
      <c r="Z62" s="27"/>
      <c r="AA62" s="27"/>
      <c r="AB62" s="27"/>
      <c r="AC62" s="27"/>
    </row>
    <row r="63" spans="19:29" x14ac:dyDescent="0.25">
      <c r="S63" s="98"/>
      <c r="T63" s="27"/>
      <c r="U63" s="27"/>
      <c r="V63" s="27"/>
      <c r="W63" s="27"/>
      <c r="X63" s="27"/>
      <c r="Y63" s="27"/>
      <c r="Z63" s="27"/>
      <c r="AA63" s="27"/>
      <c r="AB63" s="27"/>
      <c r="AC63" s="27"/>
    </row>
    <row r="64" spans="19:29" x14ac:dyDescent="0.25">
      <c r="S64" s="98"/>
      <c r="T64" s="27"/>
      <c r="U64" s="27"/>
      <c r="V64" s="27"/>
      <c r="W64" s="27"/>
      <c r="X64" s="27"/>
      <c r="Y64" s="27"/>
      <c r="Z64" s="27"/>
      <c r="AA64" s="27"/>
      <c r="AB64" s="27"/>
      <c r="AC64" s="27"/>
    </row>
    <row r="65" spans="19:29" x14ac:dyDescent="0.25">
      <c r="S65" s="98"/>
      <c r="T65" s="27"/>
      <c r="U65" s="27"/>
      <c r="V65" s="27"/>
      <c r="W65" s="27"/>
      <c r="X65" s="27"/>
      <c r="Y65" s="27"/>
      <c r="Z65" s="27"/>
      <c r="AA65" s="27"/>
      <c r="AB65" s="27"/>
      <c r="AC65" s="27"/>
    </row>
    <row r="66" spans="19:29" x14ac:dyDescent="0.25">
      <c r="S66" s="98"/>
      <c r="T66" s="27"/>
      <c r="U66" s="27"/>
      <c r="V66" s="27"/>
      <c r="W66" s="27"/>
      <c r="X66" s="27"/>
      <c r="Y66" s="27"/>
      <c r="Z66" s="27"/>
      <c r="AA66" s="27"/>
      <c r="AB66" s="27"/>
      <c r="AC66" s="27"/>
    </row>
    <row r="67" spans="19:29" x14ac:dyDescent="0.25">
      <c r="S67" s="98"/>
      <c r="T67" s="27"/>
      <c r="U67" s="27"/>
      <c r="V67" s="27"/>
      <c r="W67" s="27"/>
      <c r="X67" s="27"/>
      <c r="Y67" s="27"/>
      <c r="Z67" s="27"/>
      <c r="AA67" s="27"/>
      <c r="AB67" s="27"/>
      <c r="AC67" s="27"/>
    </row>
    <row r="68" spans="19:29" x14ac:dyDescent="0.25">
      <c r="S68" s="98"/>
      <c r="T68" s="27"/>
      <c r="U68" s="27"/>
      <c r="V68" s="27"/>
      <c r="W68" s="27"/>
      <c r="X68" s="27"/>
      <c r="Y68" s="27"/>
      <c r="Z68" s="27"/>
      <c r="AA68" s="27"/>
      <c r="AB68" s="27"/>
      <c r="AC68" s="27"/>
    </row>
    <row r="69" spans="19:29" x14ac:dyDescent="0.25">
      <c r="S69" s="98"/>
      <c r="T69" s="27"/>
      <c r="U69" s="27"/>
      <c r="V69" s="27"/>
      <c r="W69" s="27"/>
      <c r="X69" s="27"/>
      <c r="Y69" s="27"/>
      <c r="Z69" s="27"/>
      <c r="AA69" s="27"/>
      <c r="AB69" s="27"/>
      <c r="AC69" s="27"/>
    </row>
    <row r="70" spans="19:29" x14ac:dyDescent="0.25">
      <c r="S70" s="98"/>
      <c r="T70" s="27"/>
      <c r="U70" s="27"/>
      <c r="V70" s="27"/>
      <c r="W70" s="27"/>
      <c r="X70" s="27"/>
      <c r="Y70" s="27"/>
      <c r="Z70" s="27"/>
      <c r="AA70" s="27"/>
      <c r="AB70" s="27"/>
      <c r="AC70" s="27"/>
    </row>
    <row r="71" spans="19:29" x14ac:dyDescent="0.25">
      <c r="S71" s="98"/>
      <c r="T71" s="27"/>
      <c r="U71" s="27"/>
      <c r="V71" s="27"/>
      <c r="W71" s="27"/>
      <c r="X71" s="27"/>
      <c r="Y71" s="27"/>
      <c r="Z71" s="27"/>
      <c r="AA71" s="27"/>
      <c r="AB71" s="27"/>
      <c r="AC71" s="27"/>
    </row>
    <row r="72" spans="19:29" x14ac:dyDescent="0.25">
      <c r="S72" s="98"/>
      <c r="T72" s="27"/>
      <c r="U72" s="27"/>
      <c r="V72" s="27"/>
      <c r="W72" s="27"/>
      <c r="X72" s="27"/>
      <c r="Y72" s="27"/>
      <c r="Z72" s="27"/>
      <c r="AA72" s="27"/>
      <c r="AB72" s="27"/>
      <c r="AC72" s="27"/>
    </row>
    <row r="73" spans="19:29" x14ac:dyDescent="0.25">
      <c r="S73" s="98"/>
      <c r="T73" s="27"/>
      <c r="U73" s="27"/>
      <c r="V73" s="27"/>
      <c r="W73" s="27"/>
      <c r="X73" s="27"/>
      <c r="Y73" s="27"/>
      <c r="Z73" s="27"/>
      <c r="AA73" s="27"/>
      <c r="AB73" s="27"/>
      <c r="AC73" s="27"/>
    </row>
    <row r="74" spans="19:29" x14ac:dyDescent="0.25">
      <c r="S74" s="98"/>
      <c r="T74" s="27"/>
      <c r="U74" s="27"/>
      <c r="V74" s="27"/>
      <c r="W74" s="27"/>
      <c r="X74" s="27"/>
      <c r="Y74" s="27"/>
      <c r="Z74" s="27"/>
      <c r="AA74" s="27"/>
      <c r="AB74" s="27"/>
      <c r="AC74" s="27"/>
    </row>
    <row r="75" spans="19:29" x14ac:dyDescent="0.25">
      <c r="S75" s="98"/>
      <c r="T75" s="27"/>
      <c r="U75" s="27"/>
      <c r="V75" s="27"/>
      <c r="W75" s="27"/>
      <c r="X75" s="27"/>
      <c r="Y75" s="27"/>
      <c r="Z75" s="27"/>
      <c r="AA75" s="27"/>
      <c r="AB75" s="27"/>
      <c r="AC75" s="27"/>
    </row>
    <row r="76" spans="19:29" x14ac:dyDescent="0.25">
      <c r="S76" s="98"/>
      <c r="T76" s="27"/>
      <c r="U76" s="27"/>
      <c r="V76" s="27"/>
      <c r="W76" s="27"/>
      <c r="X76" s="27"/>
      <c r="Y76" s="27"/>
      <c r="Z76" s="27"/>
      <c r="AA76" s="27"/>
      <c r="AB76" s="27"/>
      <c r="AC76" s="27"/>
    </row>
    <row r="77" spans="19:29" x14ac:dyDescent="0.25">
      <c r="S77" s="98"/>
      <c r="T77" s="27"/>
      <c r="U77" s="27"/>
      <c r="V77" s="27"/>
      <c r="W77" s="27"/>
      <c r="X77" s="27"/>
      <c r="Y77" s="27"/>
      <c r="Z77" s="27"/>
      <c r="AA77" s="27"/>
      <c r="AB77" s="27"/>
      <c r="AC77" s="27"/>
    </row>
    <row r="78" spans="19:29" x14ac:dyDescent="0.25">
      <c r="S78" s="98"/>
      <c r="T78" s="27"/>
      <c r="U78" s="27"/>
      <c r="V78" s="27"/>
      <c r="W78" s="27"/>
      <c r="X78" s="27"/>
      <c r="Y78" s="27"/>
      <c r="Z78" s="27"/>
      <c r="AA78" s="27"/>
      <c r="AB78" s="27"/>
      <c r="AC78" s="27"/>
    </row>
    <row r="79" spans="19:29" x14ac:dyDescent="0.25">
      <c r="S79" s="98"/>
      <c r="T79" s="27"/>
      <c r="U79" s="27"/>
      <c r="V79" s="27"/>
      <c r="W79" s="27"/>
      <c r="X79" s="27"/>
      <c r="Y79" s="27"/>
      <c r="Z79" s="27"/>
      <c r="AA79" s="27"/>
      <c r="AB79" s="27"/>
      <c r="AC79" s="27"/>
    </row>
    <row r="80" spans="19:29" ht="15.75" x14ac:dyDescent="0.25">
      <c r="S80" s="82"/>
      <c r="T80" s="99"/>
      <c r="U80" s="99"/>
      <c r="V80" s="99"/>
      <c r="W80" s="99"/>
      <c r="X80" s="99"/>
      <c r="Y80" s="99"/>
      <c r="Z80" s="99"/>
      <c r="AA80" s="99"/>
      <c r="AB80" s="99"/>
      <c r="AC80" s="99"/>
    </row>
    <row r="83" spans="19:29" ht="15.75" x14ac:dyDescent="0.25">
      <c r="S83" s="81"/>
      <c r="T83" s="81"/>
      <c r="U83" s="81"/>
      <c r="V83" s="81"/>
      <c r="W83" s="81"/>
      <c r="X83" s="81"/>
      <c r="Y83" s="81"/>
      <c r="Z83" s="81"/>
      <c r="AA83" s="81"/>
      <c r="AB83" s="81"/>
      <c r="AC83" s="81"/>
    </row>
    <row r="84" spans="19:29" x14ac:dyDescent="0.25">
      <c r="S84" s="83"/>
      <c r="T84" s="84"/>
      <c r="U84" s="84"/>
      <c r="V84" s="84"/>
      <c r="W84" s="84"/>
      <c r="X84" s="84"/>
      <c r="Y84" s="84"/>
      <c r="Z84" s="84"/>
      <c r="AA84" s="84"/>
      <c r="AB84" s="84"/>
      <c r="AC84" s="83"/>
    </row>
    <row r="85" spans="19:29" x14ac:dyDescent="0.25">
      <c r="T85" s="27"/>
      <c r="U85" s="27"/>
      <c r="V85" s="27"/>
      <c r="W85" s="27"/>
      <c r="X85" s="27"/>
      <c r="Y85" s="27"/>
      <c r="Z85" s="27"/>
      <c r="AA85" s="27"/>
      <c r="AB85" s="27"/>
      <c r="AC85" s="27"/>
    </row>
    <row r="86" spans="19:29" x14ac:dyDescent="0.25">
      <c r="T86" s="27"/>
      <c r="U86" s="27"/>
      <c r="V86" s="27"/>
      <c r="W86" s="27"/>
      <c r="X86" s="27"/>
      <c r="Y86" s="27"/>
      <c r="Z86" s="27"/>
      <c r="AA86" s="27"/>
      <c r="AB86" s="27"/>
      <c r="AC86" s="27"/>
    </row>
    <row r="87" spans="19:29" x14ac:dyDescent="0.25">
      <c r="T87" s="27"/>
      <c r="U87" s="27"/>
      <c r="V87" s="27"/>
      <c r="W87" s="27"/>
      <c r="X87" s="27"/>
      <c r="Y87" s="27"/>
      <c r="Z87" s="27"/>
      <c r="AA87" s="27"/>
      <c r="AB87" s="27"/>
      <c r="AC87" s="27"/>
    </row>
    <row r="88" spans="19:29" x14ac:dyDescent="0.25">
      <c r="T88" s="27"/>
      <c r="U88" s="27"/>
      <c r="V88" s="27"/>
      <c r="W88" s="27"/>
      <c r="X88" s="27"/>
      <c r="Y88" s="27"/>
      <c r="Z88" s="27"/>
      <c r="AA88" s="27"/>
      <c r="AB88" s="27"/>
      <c r="AC88" s="27"/>
    </row>
    <row r="89" spans="19:29" x14ac:dyDescent="0.25">
      <c r="T89" s="27"/>
      <c r="U89" s="27"/>
      <c r="V89" s="27"/>
      <c r="W89" s="27"/>
      <c r="X89" s="27"/>
      <c r="Y89" s="27"/>
      <c r="Z89" s="27"/>
      <c r="AA89" s="27"/>
      <c r="AB89" s="27"/>
      <c r="AC89" s="27"/>
    </row>
    <row r="90" spans="19:29" x14ac:dyDescent="0.25">
      <c r="T90" s="27"/>
      <c r="U90" s="27"/>
      <c r="V90" s="27"/>
      <c r="W90" s="27"/>
      <c r="X90" s="27"/>
      <c r="Y90" s="27"/>
      <c r="Z90" s="27"/>
      <c r="AA90" s="27"/>
      <c r="AB90" s="27"/>
      <c r="AC90" s="27"/>
    </row>
    <row r="91" spans="19:29" x14ac:dyDescent="0.25">
      <c r="T91" s="27"/>
      <c r="U91" s="27"/>
      <c r="V91" s="27"/>
      <c r="W91" s="27"/>
      <c r="X91" s="27"/>
      <c r="Y91" s="27"/>
      <c r="Z91" s="27"/>
      <c r="AA91" s="27"/>
      <c r="AB91" s="27"/>
      <c r="AC91" s="27"/>
    </row>
    <row r="92" spans="19:29" x14ac:dyDescent="0.25">
      <c r="T92" s="27"/>
      <c r="U92" s="27"/>
      <c r="V92" s="27"/>
      <c r="W92" s="27"/>
      <c r="X92" s="27"/>
      <c r="Y92" s="27"/>
      <c r="Z92" s="27"/>
      <c r="AA92" s="27"/>
      <c r="AB92" s="27"/>
      <c r="AC92" s="27"/>
    </row>
    <row r="93" spans="19:29" x14ac:dyDescent="0.25">
      <c r="T93" s="27"/>
      <c r="U93" s="27"/>
      <c r="V93" s="27"/>
      <c r="W93" s="27"/>
      <c r="X93" s="27"/>
      <c r="Y93" s="27"/>
      <c r="Z93" s="27"/>
      <c r="AA93" s="27"/>
      <c r="AB93" s="27"/>
      <c r="AC93" s="27"/>
    </row>
    <row r="94" spans="19:29" x14ac:dyDescent="0.25">
      <c r="T94" s="27"/>
      <c r="U94" s="27"/>
      <c r="V94" s="27"/>
      <c r="W94" s="27"/>
      <c r="X94" s="27"/>
      <c r="Y94" s="27"/>
      <c r="Z94" s="27"/>
      <c r="AA94" s="27"/>
      <c r="AB94" s="27"/>
      <c r="AC94" s="27"/>
    </row>
    <row r="95" spans="19:29" x14ac:dyDescent="0.25">
      <c r="T95" s="27"/>
      <c r="U95" s="27"/>
      <c r="V95" s="27"/>
      <c r="W95" s="27"/>
      <c r="X95" s="27"/>
      <c r="Y95" s="27"/>
      <c r="Z95" s="27"/>
      <c r="AA95" s="27"/>
      <c r="AB95" s="27"/>
      <c r="AC95" s="27"/>
    </row>
    <row r="96" spans="19:29" x14ac:dyDescent="0.25">
      <c r="T96" s="27"/>
      <c r="U96" s="27"/>
      <c r="V96" s="27"/>
      <c r="W96" s="27"/>
      <c r="X96" s="27"/>
      <c r="Y96" s="27"/>
      <c r="Z96" s="27"/>
      <c r="AA96" s="27"/>
      <c r="AB96" s="27"/>
      <c r="AC96" s="27"/>
    </row>
    <row r="97" spans="20:29" x14ac:dyDescent="0.25">
      <c r="T97" s="27"/>
      <c r="U97" s="27"/>
      <c r="V97" s="27"/>
      <c r="W97" s="27"/>
      <c r="X97" s="27"/>
      <c r="Y97" s="27"/>
      <c r="Z97" s="27"/>
      <c r="AA97" s="27"/>
      <c r="AB97" s="27"/>
      <c r="AC97" s="27"/>
    </row>
    <row r="98" spans="20:29" x14ac:dyDescent="0.25">
      <c r="T98" s="27"/>
      <c r="U98" s="27"/>
      <c r="V98" s="27"/>
      <c r="W98" s="27"/>
      <c r="X98" s="27"/>
      <c r="Y98" s="27"/>
      <c r="Z98" s="27"/>
      <c r="AA98" s="27"/>
      <c r="AB98" s="27"/>
      <c r="AC98" s="27"/>
    </row>
    <row r="99" spans="20:29" x14ac:dyDescent="0.25">
      <c r="T99" s="27"/>
      <c r="U99" s="27"/>
      <c r="V99" s="27"/>
      <c r="W99" s="27"/>
      <c r="X99" s="27"/>
      <c r="Y99" s="27"/>
      <c r="Z99" s="27"/>
      <c r="AA99" s="27"/>
      <c r="AB99" s="27"/>
      <c r="AC99" s="27"/>
    </row>
    <row r="100" spans="20:29" x14ac:dyDescent="0.25">
      <c r="T100" s="27"/>
      <c r="U100" s="27"/>
      <c r="V100" s="27"/>
      <c r="W100" s="27"/>
      <c r="X100" s="27"/>
      <c r="Y100" s="27"/>
      <c r="Z100" s="27"/>
      <c r="AA100" s="27"/>
      <c r="AB100" s="27"/>
      <c r="AC100" s="27"/>
    </row>
    <row r="101" spans="20:29" x14ac:dyDescent="0.25">
      <c r="T101" s="27"/>
      <c r="U101" s="27"/>
      <c r="V101" s="27"/>
      <c r="W101" s="27"/>
      <c r="X101" s="27"/>
      <c r="Y101" s="27"/>
      <c r="Z101" s="27"/>
      <c r="AA101" s="27"/>
      <c r="AB101" s="27"/>
      <c r="AC101" s="27"/>
    </row>
    <row r="102" spans="20:29" x14ac:dyDescent="0.25">
      <c r="T102" s="27"/>
      <c r="U102" s="27"/>
      <c r="V102" s="27"/>
      <c r="W102" s="27"/>
      <c r="X102" s="27"/>
      <c r="Y102" s="27"/>
      <c r="Z102" s="27"/>
      <c r="AA102" s="27"/>
      <c r="AB102" s="27"/>
      <c r="AC102" s="27"/>
    </row>
    <row r="103" spans="20:29" x14ac:dyDescent="0.25">
      <c r="T103" s="27"/>
      <c r="U103" s="27"/>
      <c r="V103" s="27"/>
      <c r="W103" s="27"/>
      <c r="X103" s="27"/>
      <c r="Y103" s="27"/>
      <c r="Z103" s="27"/>
      <c r="AA103" s="27"/>
      <c r="AB103" s="27"/>
      <c r="AC103" s="27"/>
    </row>
    <row r="104" spans="20:29" x14ac:dyDescent="0.25">
      <c r="T104" s="27"/>
      <c r="U104" s="27"/>
      <c r="V104" s="27"/>
      <c r="W104" s="27"/>
      <c r="X104" s="27"/>
      <c r="Y104" s="27"/>
      <c r="Z104" s="27"/>
      <c r="AA104" s="27"/>
      <c r="AB104" s="27"/>
      <c r="AC104" s="27"/>
    </row>
    <row r="105" spans="20:29" x14ac:dyDescent="0.25">
      <c r="T105" s="27"/>
      <c r="U105" s="27"/>
      <c r="V105" s="27"/>
      <c r="W105" s="27"/>
      <c r="X105" s="27"/>
      <c r="Y105" s="27"/>
      <c r="Z105" s="27"/>
      <c r="AA105" s="27"/>
      <c r="AB105" s="27"/>
      <c r="AC105" s="27"/>
    </row>
    <row r="106" spans="20:29" x14ac:dyDescent="0.25">
      <c r="T106" s="27"/>
      <c r="U106" s="27"/>
      <c r="V106" s="27"/>
      <c r="W106" s="27"/>
      <c r="X106" s="27"/>
      <c r="Y106" s="27"/>
      <c r="Z106" s="27"/>
      <c r="AA106" s="27"/>
      <c r="AB106" s="27"/>
      <c r="AC106" s="27"/>
    </row>
    <row r="107" spans="20:29" x14ac:dyDescent="0.25">
      <c r="T107" s="27"/>
      <c r="U107" s="27"/>
      <c r="V107" s="27"/>
      <c r="W107" s="27"/>
      <c r="X107" s="27"/>
      <c r="Y107" s="27"/>
      <c r="Z107" s="27"/>
      <c r="AA107" s="27"/>
      <c r="AB107" s="27"/>
      <c r="AC107" s="27"/>
    </row>
    <row r="108" spans="20:29" x14ac:dyDescent="0.25">
      <c r="T108" s="27"/>
      <c r="U108" s="27"/>
      <c r="V108" s="27"/>
      <c r="W108" s="27"/>
      <c r="X108" s="27"/>
      <c r="Y108" s="27"/>
      <c r="Z108" s="27"/>
      <c r="AA108" s="27"/>
      <c r="AB108" s="27"/>
      <c r="AC108" s="27"/>
    </row>
    <row r="109" spans="20:29" x14ac:dyDescent="0.25">
      <c r="T109" s="27"/>
      <c r="U109" s="27"/>
      <c r="V109" s="27"/>
      <c r="W109" s="27"/>
      <c r="X109" s="27"/>
      <c r="Y109" s="27"/>
      <c r="Z109" s="27"/>
      <c r="AA109" s="27"/>
      <c r="AB109" s="27"/>
      <c r="AC109" s="27"/>
    </row>
    <row r="110" spans="20:29" x14ac:dyDescent="0.25">
      <c r="T110" s="27"/>
      <c r="U110" s="27"/>
      <c r="V110" s="27"/>
      <c r="W110" s="27"/>
      <c r="X110" s="27"/>
      <c r="Y110" s="27"/>
      <c r="Z110" s="27"/>
      <c r="AA110" s="27"/>
      <c r="AB110" s="27"/>
      <c r="AC110" s="27"/>
    </row>
    <row r="111" spans="20:29" x14ac:dyDescent="0.25">
      <c r="T111" s="27"/>
      <c r="U111" s="27"/>
      <c r="V111" s="27"/>
      <c r="W111" s="27"/>
      <c r="X111" s="27"/>
      <c r="Y111" s="27"/>
      <c r="Z111" s="27"/>
      <c r="AA111" s="27"/>
      <c r="AB111" s="27"/>
      <c r="AC111" s="27"/>
    </row>
    <row r="112" spans="20:29" x14ac:dyDescent="0.25">
      <c r="T112" s="27"/>
      <c r="U112" s="27"/>
      <c r="V112" s="27"/>
      <c r="W112" s="27"/>
      <c r="X112" s="27"/>
      <c r="Y112" s="27"/>
      <c r="Z112" s="27"/>
      <c r="AA112" s="27"/>
      <c r="AB112" s="27"/>
      <c r="AC112" s="27"/>
    </row>
    <row r="113" spans="19:29" x14ac:dyDescent="0.25">
      <c r="T113" s="27"/>
      <c r="U113" s="27"/>
      <c r="V113" s="27"/>
      <c r="W113" s="27"/>
      <c r="X113" s="27"/>
      <c r="Y113" s="27"/>
      <c r="Z113" s="27"/>
      <c r="AA113" s="27"/>
      <c r="AB113" s="27"/>
      <c r="AC113" s="27"/>
    </row>
    <row r="114" spans="19:29" x14ac:dyDescent="0.25">
      <c r="T114" s="27"/>
      <c r="U114" s="27"/>
      <c r="V114" s="27"/>
      <c r="W114" s="27"/>
      <c r="X114" s="27"/>
      <c r="Y114" s="27"/>
      <c r="Z114" s="27"/>
      <c r="AA114" s="27"/>
      <c r="AB114" s="27"/>
      <c r="AC114" s="27"/>
    </row>
    <row r="115" spans="19:29" x14ac:dyDescent="0.25">
      <c r="T115" s="27"/>
      <c r="U115" s="27"/>
      <c r="V115" s="27"/>
      <c r="W115" s="27"/>
      <c r="X115" s="27"/>
      <c r="Y115" s="27"/>
      <c r="Z115" s="27"/>
      <c r="AA115" s="27"/>
      <c r="AB115" s="27"/>
      <c r="AC115" s="27"/>
    </row>
    <row r="116" spans="19:29" x14ac:dyDescent="0.25">
      <c r="T116" s="27"/>
      <c r="U116" s="27"/>
      <c r="V116" s="27"/>
      <c r="W116" s="27"/>
      <c r="X116" s="27"/>
      <c r="Y116" s="27"/>
      <c r="Z116" s="27"/>
      <c r="AA116" s="27"/>
      <c r="AB116" s="27"/>
      <c r="AC116" s="27"/>
    </row>
    <row r="117" spans="19:29" x14ac:dyDescent="0.25">
      <c r="T117" s="27"/>
      <c r="U117" s="27"/>
      <c r="V117" s="27"/>
      <c r="W117" s="27"/>
      <c r="X117" s="27"/>
      <c r="Y117" s="27"/>
      <c r="Z117" s="27"/>
      <c r="AA117" s="27"/>
      <c r="AB117" s="27"/>
      <c r="AC117" s="27"/>
    </row>
    <row r="118" spans="19:29" x14ac:dyDescent="0.25">
      <c r="T118" s="27"/>
      <c r="U118" s="27"/>
      <c r="V118" s="27"/>
      <c r="W118" s="27"/>
      <c r="X118" s="27"/>
      <c r="Y118" s="27"/>
      <c r="Z118" s="27"/>
      <c r="AA118" s="27"/>
      <c r="AB118" s="27"/>
      <c r="AC118" s="27"/>
    </row>
    <row r="119" spans="19:29" x14ac:dyDescent="0.25">
      <c r="T119" s="27"/>
      <c r="U119" s="27"/>
      <c r="V119" s="27"/>
      <c r="W119" s="27"/>
      <c r="X119" s="27"/>
      <c r="Y119" s="27"/>
      <c r="Z119" s="27"/>
      <c r="AA119" s="27"/>
      <c r="AB119" s="27"/>
      <c r="AC119" s="27"/>
    </row>
    <row r="120" spans="19:29" x14ac:dyDescent="0.25">
      <c r="T120" s="27"/>
      <c r="U120" s="27"/>
      <c r="V120" s="27"/>
      <c r="W120" s="27"/>
      <c r="X120" s="27"/>
      <c r="Y120" s="27"/>
      <c r="Z120" s="27"/>
      <c r="AA120" s="27"/>
      <c r="AB120" s="27"/>
      <c r="AC120" s="27"/>
    </row>
    <row r="121" spans="19:29" ht="15.75" x14ac:dyDescent="0.25">
      <c r="S121" s="81"/>
      <c r="T121" s="99"/>
      <c r="U121" s="99"/>
      <c r="V121" s="99"/>
      <c r="W121" s="99"/>
      <c r="X121" s="99"/>
      <c r="Y121" s="99"/>
      <c r="Z121" s="99"/>
      <c r="AA121" s="99"/>
      <c r="AB121" s="99"/>
      <c r="AC121" s="99"/>
    </row>
  </sheetData>
  <mergeCells count="1">
    <mergeCell ref="A21:C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workbookViewId="0">
      <selection activeCell="I25" sqref="I25"/>
    </sheetView>
  </sheetViews>
  <sheetFormatPr defaultRowHeight="15" x14ac:dyDescent="0.25"/>
  <cols>
    <col min="1" max="1" width="39.7109375" customWidth="1"/>
  </cols>
  <sheetData>
    <row r="1" spans="1:29" x14ac:dyDescent="0.25">
      <c r="A1" s="86" t="s">
        <v>421</v>
      </c>
      <c r="B1" s="86" t="s">
        <v>422</v>
      </c>
      <c r="C1" s="86" t="s">
        <v>423</v>
      </c>
      <c r="D1" s="86" t="s">
        <v>424</v>
      </c>
      <c r="E1" s="86" t="s">
        <v>425</v>
      </c>
      <c r="F1" s="86" t="s">
        <v>426</v>
      </c>
      <c r="G1" s="86" t="s">
        <v>427</v>
      </c>
      <c r="H1" s="86" t="s">
        <v>428</v>
      </c>
      <c r="I1" s="86" t="s">
        <v>304</v>
      </c>
      <c r="J1" s="86" t="s">
        <v>429</v>
      </c>
      <c r="K1" s="86" t="s">
        <v>137</v>
      </c>
      <c r="L1" s="86" t="s">
        <v>430</v>
      </c>
      <c r="M1" s="86" t="s">
        <v>431</v>
      </c>
      <c r="N1" s="86" t="s">
        <v>432</v>
      </c>
      <c r="O1" s="86" t="s">
        <v>138</v>
      </c>
    </row>
    <row r="2" spans="1:29" ht="15.75" x14ac:dyDescent="0.25">
      <c r="A2" t="s">
        <v>444</v>
      </c>
      <c r="B2" s="27"/>
      <c r="C2" s="27"/>
      <c r="D2" s="27"/>
      <c r="E2" s="27"/>
      <c r="F2" s="27"/>
      <c r="G2" s="27"/>
      <c r="H2" s="27"/>
      <c r="I2" s="27"/>
      <c r="J2" s="27"/>
      <c r="K2" s="27"/>
      <c r="L2" s="27"/>
      <c r="M2" s="27"/>
      <c r="N2" s="27"/>
      <c r="O2" s="27"/>
      <c r="S2" s="81"/>
      <c r="T2" s="81"/>
      <c r="U2" s="81"/>
      <c r="V2" s="81"/>
      <c r="W2" s="81"/>
      <c r="X2" s="81"/>
      <c r="Y2" s="81"/>
      <c r="Z2" s="81"/>
      <c r="AA2" s="81"/>
      <c r="AB2" s="81"/>
      <c r="AC2" s="81"/>
    </row>
    <row r="3" spans="1:29" x14ac:dyDescent="0.25">
      <c r="A3" t="s">
        <v>444</v>
      </c>
      <c r="B3" s="27">
        <v>7</v>
      </c>
      <c r="C3" s="27">
        <v>117.33</v>
      </c>
      <c r="D3" s="27"/>
      <c r="E3" s="27"/>
      <c r="F3" s="27">
        <v>76.88</v>
      </c>
      <c r="G3" s="27"/>
      <c r="H3" s="27">
        <v>3</v>
      </c>
      <c r="I3" s="27">
        <v>10.5</v>
      </c>
      <c r="J3" s="27"/>
      <c r="K3" s="27"/>
      <c r="L3" s="27"/>
      <c r="M3" s="27"/>
      <c r="N3" s="27"/>
      <c r="O3" s="27">
        <f>SUM(B3:N3)</f>
        <v>214.70999999999998</v>
      </c>
      <c r="S3" s="83"/>
      <c r="T3" s="97"/>
      <c r="U3" s="97"/>
      <c r="V3" s="97"/>
      <c r="W3" s="97"/>
      <c r="X3" s="97"/>
      <c r="Y3" s="97"/>
      <c r="Z3" s="97"/>
      <c r="AA3" s="97"/>
      <c r="AB3" s="97"/>
      <c r="AC3" s="97"/>
    </row>
    <row r="4" spans="1:29" x14ac:dyDescent="0.25">
      <c r="A4" t="s">
        <v>444</v>
      </c>
      <c r="B4" s="27"/>
      <c r="C4" s="27"/>
      <c r="D4" s="27"/>
      <c r="E4" s="27"/>
      <c r="F4" s="27"/>
      <c r="G4" s="27"/>
      <c r="H4" s="27"/>
      <c r="I4" s="27">
        <v>16.5</v>
      </c>
      <c r="J4" s="27"/>
      <c r="K4" s="27"/>
      <c r="L4" s="27"/>
      <c r="M4" s="27"/>
      <c r="N4" s="27"/>
      <c r="O4" s="27">
        <f t="shared" ref="O4:O19" si="0">SUM(B4:N4)</f>
        <v>16.5</v>
      </c>
      <c r="S4" s="22"/>
      <c r="T4" s="100"/>
      <c r="U4" s="100"/>
      <c r="V4" s="85"/>
      <c r="W4" s="100"/>
      <c r="X4" s="100"/>
      <c r="Y4" s="100"/>
      <c r="Z4" s="100"/>
      <c r="AA4" s="101"/>
      <c r="AB4" s="100"/>
      <c r="AC4" s="22"/>
    </row>
    <row r="5" spans="1:29" x14ac:dyDescent="0.25">
      <c r="A5" t="s">
        <v>444</v>
      </c>
      <c r="B5" s="27"/>
      <c r="C5" s="27"/>
      <c r="D5" s="27"/>
      <c r="E5" s="27"/>
      <c r="F5" s="27"/>
      <c r="G5" s="27"/>
      <c r="H5" s="27"/>
      <c r="I5" s="27"/>
      <c r="J5" s="27"/>
      <c r="K5" s="27">
        <v>1</v>
      </c>
      <c r="L5" s="27"/>
      <c r="M5" s="27"/>
      <c r="N5" s="27"/>
      <c r="O5" s="27">
        <f t="shared" si="0"/>
        <v>1</v>
      </c>
      <c r="S5" s="22"/>
      <c r="T5" s="85"/>
      <c r="U5" s="100"/>
      <c r="V5" s="100"/>
      <c r="W5" s="100"/>
      <c r="X5" s="100"/>
      <c r="Y5" s="100"/>
      <c r="Z5" s="100"/>
      <c r="AA5" s="100"/>
      <c r="AB5" s="100"/>
      <c r="AC5" s="22"/>
    </row>
    <row r="6" spans="1:29" x14ac:dyDescent="0.25">
      <c r="A6" t="s">
        <v>444</v>
      </c>
      <c r="B6" s="27">
        <v>1</v>
      </c>
      <c r="C6" s="27"/>
      <c r="D6" s="27"/>
      <c r="E6" s="27"/>
      <c r="F6" s="27"/>
      <c r="G6" s="27"/>
      <c r="H6" s="27">
        <v>6</v>
      </c>
      <c r="I6" s="27">
        <v>49.5</v>
      </c>
      <c r="J6" s="27">
        <v>22</v>
      </c>
      <c r="K6" s="27"/>
      <c r="L6" s="27"/>
      <c r="M6" s="27"/>
      <c r="N6" s="27"/>
      <c r="O6" s="27">
        <f t="shared" si="0"/>
        <v>78.5</v>
      </c>
    </row>
    <row r="7" spans="1:29" x14ac:dyDescent="0.25">
      <c r="A7" t="s">
        <v>444</v>
      </c>
      <c r="B7" s="27"/>
      <c r="C7" s="27">
        <v>1.5</v>
      </c>
      <c r="D7" s="27"/>
      <c r="E7" s="27"/>
      <c r="F7" s="27"/>
      <c r="G7" s="27"/>
      <c r="H7" s="27"/>
      <c r="I7" s="27">
        <v>31.5</v>
      </c>
      <c r="J7" s="27"/>
      <c r="K7" s="27"/>
      <c r="L7" s="27"/>
      <c r="M7" s="27"/>
      <c r="N7" s="27"/>
      <c r="O7" s="27">
        <f t="shared" si="0"/>
        <v>33</v>
      </c>
      <c r="T7" s="27"/>
      <c r="U7" s="27"/>
      <c r="V7" s="27"/>
      <c r="W7" s="27"/>
      <c r="X7" s="27"/>
      <c r="Y7" s="27"/>
      <c r="Z7" s="27"/>
      <c r="AA7" s="27"/>
      <c r="AB7" s="27"/>
    </row>
    <row r="8" spans="1:29" x14ac:dyDescent="0.25">
      <c r="A8" t="s">
        <v>444</v>
      </c>
      <c r="B8" s="27"/>
      <c r="C8" s="27"/>
      <c r="D8" s="27"/>
      <c r="E8" s="27"/>
      <c r="F8" s="27"/>
      <c r="G8" s="27"/>
      <c r="H8" s="27"/>
      <c r="I8" s="27"/>
      <c r="J8" s="27"/>
      <c r="K8" s="27"/>
      <c r="L8" s="27"/>
      <c r="M8" s="27"/>
      <c r="N8" s="27"/>
      <c r="O8" s="27">
        <f t="shared" si="0"/>
        <v>0</v>
      </c>
      <c r="T8" s="27"/>
      <c r="U8" s="27"/>
      <c r="V8" s="27"/>
      <c r="W8" s="27"/>
      <c r="X8" s="27"/>
      <c r="Y8" s="27"/>
      <c r="Z8" s="27"/>
      <c r="AA8" s="27"/>
      <c r="AB8" s="27"/>
    </row>
    <row r="9" spans="1:29" x14ac:dyDescent="0.25">
      <c r="A9" t="s">
        <v>444</v>
      </c>
      <c r="B9" s="27"/>
      <c r="C9" s="27"/>
      <c r="D9" s="27"/>
      <c r="E9" s="27"/>
      <c r="F9" s="27"/>
      <c r="G9" s="27"/>
      <c r="H9" s="27"/>
      <c r="I9" s="27">
        <v>10.5</v>
      </c>
      <c r="J9" s="27"/>
      <c r="K9" s="27"/>
      <c r="L9" s="27"/>
      <c r="M9" s="27"/>
      <c r="N9" s="27"/>
      <c r="O9" s="27">
        <f t="shared" si="0"/>
        <v>10.5</v>
      </c>
      <c r="T9" s="27"/>
      <c r="U9" s="27"/>
      <c r="V9" s="27"/>
      <c r="W9" s="27"/>
      <c r="X9" s="27"/>
      <c r="Y9" s="27"/>
      <c r="Z9" s="27"/>
      <c r="AA9" s="27"/>
      <c r="AB9" s="27"/>
    </row>
    <row r="10" spans="1:29" x14ac:dyDescent="0.25">
      <c r="A10" t="s">
        <v>444</v>
      </c>
      <c r="B10" s="27"/>
      <c r="C10" s="27"/>
      <c r="D10" s="27"/>
      <c r="E10" s="27"/>
      <c r="F10" s="27"/>
      <c r="G10" s="27"/>
      <c r="H10" s="27"/>
      <c r="I10" s="27"/>
      <c r="J10" s="27"/>
      <c r="K10" s="27"/>
      <c r="L10" s="27"/>
      <c r="M10" s="27"/>
      <c r="N10" s="27"/>
      <c r="O10" s="27">
        <f t="shared" si="0"/>
        <v>0</v>
      </c>
      <c r="T10" s="27"/>
      <c r="U10" s="27"/>
      <c r="V10" s="27"/>
      <c r="W10" s="27"/>
      <c r="X10" s="27"/>
      <c r="Y10" s="27"/>
      <c r="Z10" s="27"/>
      <c r="AA10" s="27"/>
      <c r="AB10" s="27"/>
    </row>
    <row r="11" spans="1:29" x14ac:dyDescent="0.25">
      <c r="A11" t="s">
        <v>444</v>
      </c>
      <c r="B11" s="27"/>
      <c r="C11" s="27"/>
      <c r="D11" s="27"/>
      <c r="E11" s="27"/>
      <c r="F11" s="27"/>
      <c r="G11" s="27"/>
      <c r="H11" s="27"/>
      <c r="I11" s="27">
        <v>8.25</v>
      </c>
      <c r="J11" s="27"/>
      <c r="K11" s="27"/>
      <c r="L11" s="27"/>
      <c r="M11" s="27"/>
      <c r="N11" s="27"/>
      <c r="O11" s="27">
        <f t="shared" si="0"/>
        <v>8.25</v>
      </c>
      <c r="T11" s="27"/>
      <c r="U11" s="27"/>
      <c r="V11" s="27"/>
      <c r="W11" s="27"/>
      <c r="X11" s="27"/>
      <c r="Y11" s="27"/>
      <c r="Z11" s="27"/>
      <c r="AA11" s="27"/>
      <c r="AB11" s="27"/>
    </row>
    <row r="12" spans="1:29" x14ac:dyDescent="0.25">
      <c r="A12" t="s">
        <v>444</v>
      </c>
      <c r="B12" s="27"/>
      <c r="C12" s="27"/>
      <c r="D12" s="27"/>
      <c r="E12" s="27"/>
      <c r="F12" s="27"/>
      <c r="G12" s="27"/>
      <c r="H12" s="27"/>
      <c r="I12" s="27"/>
      <c r="J12" s="27"/>
      <c r="K12" s="27"/>
      <c r="L12" s="27"/>
      <c r="M12" s="27"/>
      <c r="N12" s="27"/>
      <c r="O12" s="27">
        <f t="shared" si="0"/>
        <v>0</v>
      </c>
      <c r="T12" s="27"/>
      <c r="U12" s="27"/>
      <c r="V12" s="27"/>
      <c r="W12" s="27"/>
      <c r="X12" s="27"/>
      <c r="Y12" s="27"/>
      <c r="Z12" s="27"/>
      <c r="AA12" s="27"/>
      <c r="AB12" s="27"/>
    </row>
    <row r="13" spans="1:29" x14ac:dyDescent="0.25">
      <c r="A13" t="s">
        <v>444</v>
      </c>
      <c r="B13" s="27">
        <v>9</v>
      </c>
      <c r="C13" s="27"/>
      <c r="D13" s="27"/>
      <c r="E13" s="27"/>
      <c r="F13" s="27"/>
      <c r="G13" s="27"/>
      <c r="H13" s="27"/>
      <c r="I13" s="27">
        <v>57</v>
      </c>
      <c r="J13" s="27"/>
      <c r="K13" s="27">
        <v>0.11</v>
      </c>
      <c r="L13" s="27"/>
      <c r="M13" s="27"/>
      <c r="N13" s="27"/>
      <c r="O13" s="27">
        <f t="shared" si="0"/>
        <v>66.11</v>
      </c>
      <c r="T13" s="27"/>
      <c r="U13" s="27"/>
      <c r="V13" s="27"/>
      <c r="W13" s="27"/>
      <c r="X13" s="27"/>
      <c r="Y13" s="27"/>
      <c r="Z13" s="27"/>
      <c r="AA13" s="27"/>
      <c r="AB13" s="27"/>
    </row>
    <row r="14" spans="1:29" ht="15.75" x14ac:dyDescent="0.25">
      <c r="A14" t="s">
        <v>444</v>
      </c>
      <c r="B14" s="27"/>
      <c r="C14" s="27"/>
      <c r="D14" s="27"/>
      <c r="E14" s="27"/>
      <c r="F14" s="27"/>
      <c r="G14" s="27"/>
      <c r="H14" s="27"/>
      <c r="I14" s="27"/>
      <c r="J14" s="27"/>
      <c r="K14" s="27"/>
      <c r="L14" s="27"/>
      <c r="M14" s="27"/>
      <c r="N14" s="27"/>
      <c r="O14" s="27">
        <f t="shared" si="0"/>
        <v>0</v>
      </c>
      <c r="S14" s="81"/>
      <c r="T14" s="99"/>
      <c r="U14" s="99"/>
      <c r="V14" s="99"/>
      <c r="W14" s="99"/>
      <c r="X14" s="99"/>
      <c r="Y14" s="99"/>
      <c r="Z14" s="99"/>
      <c r="AA14" s="99"/>
      <c r="AB14" s="99"/>
      <c r="AC14" s="99"/>
    </row>
    <row r="15" spans="1:29" x14ac:dyDescent="0.25">
      <c r="A15" t="s">
        <v>444</v>
      </c>
      <c r="B15" s="27">
        <v>21</v>
      </c>
      <c r="C15" s="27"/>
      <c r="D15" s="27"/>
      <c r="E15" s="27"/>
      <c r="F15" s="27"/>
      <c r="G15" s="27"/>
      <c r="H15" s="27"/>
      <c r="I15" s="27">
        <v>10.5</v>
      </c>
      <c r="J15" s="27"/>
      <c r="K15" s="27">
        <v>10</v>
      </c>
      <c r="L15" s="27"/>
      <c r="M15" s="27"/>
      <c r="N15" s="27"/>
      <c r="O15" s="27">
        <f t="shared" si="0"/>
        <v>41.5</v>
      </c>
    </row>
    <row r="16" spans="1:29" ht="15.75" x14ac:dyDescent="0.25">
      <c r="A16" t="s">
        <v>444</v>
      </c>
      <c r="B16" s="27">
        <v>7</v>
      </c>
      <c r="C16" s="27"/>
      <c r="D16" s="27"/>
      <c r="E16" s="27"/>
      <c r="F16" s="27"/>
      <c r="G16" s="27"/>
      <c r="H16" s="27">
        <v>6</v>
      </c>
      <c r="I16" s="27">
        <v>53.25</v>
      </c>
      <c r="J16" s="27">
        <v>22</v>
      </c>
      <c r="K16" s="27"/>
      <c r="L16" s="27"/>
      <c r="M16" s="27"/>
      <c r="N16" s="27"/>
      <c r="O16" s="27">
        <f t="shared" si="0"/>
        <v>88.25</v>
      </c>
      <c r="S16" s="99"/>
      <c r="T16" s="99"/>
      <c r="U16" s="99"/>
      <c r="V16" s="99"/>
      <c r="W16" s="99"/>
      <c r="X16" s="99"/>
      <c r="Y16" s="99"/>
      <c r="Z16" s="99"/>
      <c r="AA16" s="99"/>
      <c r="AB16" s="99"/>
      <c r="AC16" s="99"/>
    </row>
    <row r="17" spans="1:29" x14ac:dyDescent="0.25">
      <c r="A17" t="s">
        <v>444</v>
      </c>
      <c r="B17" s="27">
        <v>10</v>
      </c>
      <c r="C17" s="27"/>
      <c r="D17" s="27"/>
      <c r="E17" s="27"/>
      <c r="F17" s="27"/>
      <c r="G17" s="27"/>
      <c r="H17" s="27">
        <v>3</v>
      </c>
      <c r="I17" s="27">
        <v>80.25</v>
      </c>
      <c r="J17" s="27"/>
      <c r="K17" s="27"/>
      <c r="L17" s="27"/>
      <c r="M17" s="27"/>
      <c r="N17" s="27"/>
      <c r="O17" s="27">
        <f t="shared" si="0"/>
        <v>93.25</v>
      </c>
      <c r="S17" s="84"/>
      <c r="T17" s="84"/>
      <c r="U17" s="84"/>
      <c r="V17" s="84"/>
      <c r="W17" s="84"/>
      <c r="X17" s="84"/>
      <c r="Y17" s="84"/>
      <c r="Z17" s="84"/>
      <c r="AA17" s="84"/>
      <c r="AB17" s="84"/>
      <c r="AC17" s="84"/>
    </row>
    <row r="18" spans="1:29" x14ac:dyDescent="0.25">
      <c r="A18" t="s">
        <v>444</v>
      </c>
      <c r="B18" s="27"/>
      <c r="C18" s="27">
        <v>3.5</v>
      </c>
      <c r="D18" s="27"/>
      <c r="E18" s="27"/>
      <c r="F18" s="27"/>
      <c r="G18" s="27"/>
      <c r="H18" s="27"/>
      <c r="I18" s="27">
        <v>7.5</v>
      </c>
      <c r="J18" s="27"/>
      <c r="K18" s="27"/>
      <c r="L18" s="27"/>
      <c r="M18" s="27"/>
      <c r="N18" s="27"/>
      <c r="O18" s="27">
        <f t="shared" si="0"/>
        <v>11</v>
      </c>
      <c r="S18" s="84"/>
      <c r="T18" s="84"/>
      <c r="U18" s="84"/>
      <c r="V18" s="84"/>
      <c r="W18" s="84"/>
      <c r="X18" s="84"/>
      <c r="Y18" s="84"/>
      <c r="Z18" s="84"/>
      <c r="AA18" s="84"/>
      <c r="AB18" s="84"/>
      <c r="AC18" s="84"/>
    </row>
    <row r="19" spans="1:29" x14ac:dyDescent="0.25">
      <c r="A19" s="86" t="s">
        <v>138</v>
      </c>
      <c r="B19" s="86">
        <f>SUM(B2:B18)</f>
        <v>55</v>
      </c>
      <c r="C19" s="86">
        <f t="shared" ref="C19:N19" si="1">SUM(C2:C18)</f>
        <v>122.33</v>
      </c>
      <c r="D19" s="86">
        <f t="shared" si="1"/>
        <v>0</v>
      </c>
      <c r="E19" s="86">
        <f t="shared" si="1"/>
        <v>0</v>
      </c>
      <c r="F19" s="86">
        <f t="shared" si="1"/>
        <v>76.88</v>
      </c>
      <c r="G19" s="86">
        <f t="shared" si="1"/>
        <v>0</v>
      </c>
      <c r="H19" s="86">
        <f t="shared" si="1"/>
        <v>18</v>
      </c>
      <c r="I19" s="86">
        <f t="shared" si="1"/>
        <v>335.25</v>
      </c>
      <c r="J19" s="86">
        <f t="shared" si="1"/>
        <v>44</v>
      </c>
      <c r="K19" s="86">
        <f t="shared" si="1"/>
        <v>11.11</v>
      </c>
      <c r="L19" s="86">
        <f t="shared" si="1"/>
        <v>0</v>
      </c>
      <c r="M19" s="86">
        <f t="shared" si="1"/>
        <v>0</v>
      </c>
      <c r="N19" s="86">
        <f t="shared" si="1"/>
        <v>0</v>
      </c>
      <c r="O19" s="86">
        <f t="shared" si="0"/>
        <v>662.57</v>
      </c>
      <c r="S19" s="27"/>
      <c r="T19" s="27"/>
      <c r="U19" s="27"/>
      <c r="V19" s="27"/>
      <c r="W19" s="27"/>
      <c r="X19" s="27"/>
      <c r="Y19" s="27"/>
      <c r="Z19" s="27"/>
      <c r="AA19" s="27"/>
      <c r="AB19" s="27"/>
      <c r="AC19" s="27"/>
    </row>
    <row r="20" spans="1:29" x14ac:dyDescent="0.25">
      <c r="S20" s="27"/>
      <c r="T20" s="27"/>
      <c r="U20" s="27"/>
      <c r="V20" s="27"/>
      <c r="W20" s="27"/>
      <c r="X20" s="27"/>
      <c r="Y20" s="27"/>
      <c r="Z20" s="27"/>
      <c r="AA20" s="27"/>
      <c r="AB20" s="27"/>
      <c r="AC20" s="27"/>
    </row>
    <row r="21" spans="1:29" x14ac:dyDescent="0.25">
      <c r="S21" s="27"/>
      <c r="T21" s="27"/>
      <c r="U21" s="27"/>
      <c r="V21" s="27"/>
      <c r="W21" s="27"/>
      <c r="X21" s="27"/>
      <c r="Y21" s="27"/>
      <c r="Z21" s="27"/>
      <c r="AA21" s="27"/>
      <c r="AB21" s="27"/>
      <c r="AC21" s="27"/>
    </row>
    <row r="22" spans="1:29" x14ac:dyDescent="0.25">
      <c r="S22" s="27"/>
      <c r="T22" s="27"/>
      <c r="U22" s="27"/>
      <c r="V22" s="27"/>
      <c r="W22" s="27"/>
      <c r="X22" s="27"/>
      <c r="Y22" s="27"/>
      <c r="Z22" s="27"/>
      <c r="AA22" s="27"/>
      <c r="AB22" s="27"/>
      <c r="AC22" s="27"/>
    </row>
    <row r="23" spans="1:29" ht="15.75" x14ac:dyDescent="0.25">
      <c r="A23" s="110" t="s">
        <v>371</v>
      </c>
      <c r="B23" s="110"/>
      <c r="C23" s="110"/>
      <c r="S23" s="27"/>
      <c r="T23" s="27"/>
      <c r="U23" s="27"/>
      <c r="V23" s="27"/>
      <c r="W23" s="27"/>
      <c r="X23" s="27"/>
      <c r="Y23" s="27"/>
      <c r="Z23" s="27"/>
      <c r="AA23" s="27"/>
      <c r="AB23" s="27"/>
      <c r="AC23" s="27"/>
    </row>
    <row r="24" spans="1:29" x14ac:dyDescent="0.25">
      <c r="A24" s="112" t="s">
        <v>433</v>
      </c>
      <c r="B24" s="112"/>
      <c r="C24">
        <v>100</v>
      </c>
      <c r="S24" s="27"/>
      <c r="T24" s="27"/>
      <c r="U24" s="27"/>
      <c r="V24" s="27"/>
      <c r="W24" s="27"/>
      <c r="X24" s="27"/>
      <c r="Y24" s="27"/>
      <c r="Z24" s="27"/>
      <c r="AA24" s="27"/>
      <c r="AB24" s="27"/>
      <c r="AC24" s="27"/>
    </row>
    <row r="25" spans="1:29" x14ac:dyDescent="0.25">
      <c r="A25" s="112" t="s">
        <v>434</v>
      </c>
      <c r="B25" s="112"/>
      <c r="C25">
        <f>8*1.5</f>
        <v>12</v>
      </c>
      <c r="S25" s="27"/>
      <c r="T25" s="27"/>
      <c r="U25" s="27"/>
      <c r="V25" s="27"/>
      <c r="W25" s="27"/>
      <c r="X25" s="27"/>
      <c r="Y25" s="27"/>
      <c r="Z25" s="27"/>
      <c r="AA25" s="27"/>
      <c r="AB25" s="27"/>
      <c r="AC25" s="27"/>
    </row>
    <row r="26" spans="1:29" ht="15.75" x14ac:dyDescent="0.25">
      <c r="A26" s="113" t="s">
        <v>435</v>
      </c>
      <c r="B26" s="113"/>
      <c r="C26" s="91">
        <f>110*0.5</f>
        <v>55</v>
      </c>
      <c r="S26" s="99"/>
      <c r="T26" s="99"/>
      <c r="U26" s="99"/>
      <c r="V26" s="99"/>
      <c r="W26" s="99"/>
      <c r="X26" s="99"/>
      <c r="Y26" s="99"/>
      <c r="Z26" s="99"/>
      <c r="AA26" s="99"/>
      <c r="AB26" s="99"/>
      <c r="AC26" s="99"/>
    </row>
    <row r="27" spans="1:29" x14ac:dyDescent="0.25">
      <c r="A27" s="113" t="s">
        <v>436</v>
      </c>
      <c r="B27" s="113"/>
      <c r="C27" s="91">
        <f>110*0.5</f>
        <v>55</v>
      </c>
    </row>
    <row r="28" spans="1:29" x14ac:dyDescent="0.25">
      <c r="A28" s="113" t="s">
        <v>437</v>
      </c>
      <c r="B28" s="113"/>
      <c r="C28" s="89">
        <v>40</v>
      </c>
      <c r="L28" s="102"/>
      <c r="M28" s="102"/>
    </row>
    <row r="29" spans="1:29" ht="15.75" x14ac:dyDescent="0.25">
      <c r="A29" s="89"/>
      <c r="B29" s="89"/>
      <c r="C29" s="89"/>
      <c r="M29" s="102"/>
      <c r="S29" s="81"/>
      <c r="T29" s="81"/>
      <c r="U29" s="81"/>
      <c r="V29" s="81"/>
      <c r="W29" s="81"/>
      <c r="X29" s="81"/>
      <c r="Y29" s="81"/>
      <c r="Z29" s="81"/>
      <c r="AA29" s="81"/>
      <c r="AB29" s="81"/>
      <c r="AC29" s="81"/>
    </row>
    <row r="30" spans="1:29" ht="15.75" x14ac:dyDescent="0.25">
      <c r="A30" s="111" t="s">
        <v>438</v>
      </c>
      <c r="B30" s="111"/>
      <c r="C30" s="92">
        <f>SUM(C24:C28)</f>
        <v>262</v>
      </c>
      <c r="S30" s="83"/>
      <c r="T30" s="97"/>
      <c r="U30" s="97"/>
      <c r="V30" s="97"/>
      <c r="W30" s="97"/>
      <c r="X30" s="97"/>
      <c r="Y30" s="97"/>
      <c r="Z30" s="97"/>
      <c r="AA30" s="97"/>
      <c r="AB30" s="97"/>
      <c r="AC30" s="97"/>
    </row>
    <row r="31" spans="1:29" x14ac:dyDescent="0.25">
      <c r="T31" s="27"/>
      <c r="U31" s="27"/>
      <c r="V31" s="27"/>
      <c r="W31" s="27"/>
      <c r="X31" s="27"/>
      <c r="Y31" s="27"/>
      <c r="Z31" s="27"/>
      <c r="AA31" s="27"/>
      <c r="AB31" s="27"/>
      <c r="AC31" s="27"/>
    </row>
    <row r="32" spans="1:29" x14ac:dyDescent="0.25">
      <c r="T32" s="27"/>
      <c r="U32" s="27"/>
      <c r="V32" s="27"/>
      <c r="W32" s="27"/>
      <c r="X32" s="27"/>
      <c r="Y32" s="27"/>
      <c r="Z32" s="27"/>
      <c r="AA32" s="27"/>
      <c r="AB32" s="27"/>
      <c r="AC32" s="27"/>
    </row>
    <row r="33" spans="1:29" x14ac:dyDescent="0.25">
      <c r="A33" s="86" t="s">
        <v>377</v>
      </c>
      <c r="B33" s="93">
        <f>(C30*2)+O19</f>
        <v>1186.5700000000002</v>
      </c>
      <c r="D33" s="28"/>
      <c r="E33" s="28"/>
      <c r="F33" s="28"/>
      <c r="G33" s="28"/>
      <c r="H33" s="28"/>
      <c r="I33" s="28"/>
      <c r="J33" s="28"/>
      <c r="K33" s="28"/>
      <c r="L33" s="28"/>
      <c r="M33" s="28"/>
      <c r="N33" s="28"/>
      <c r="O33" s="28"/>
      <c r="T33" s="27"/>
      <c r="U33" s="27"/>
      <c r="V33" s="27"/>
      <c r="W33" s="27"/>
      <c r="X33" s="27"/>
      <c r="Y33" s="27"/>
      <c r="Z33" s="27"/>
      <c r="AA33" s="27"/>
      <c r="AB33" s="27"/>
      <c r="AC33" s="27"/>
    </row>
    <row r="34" spans="1:29" x14ac:dyDescent="0.25">
      <c r="A34" t="s">
        <v>378</v>
      </c>
      <c r="B34">
        <v>1.5</v>
      </c>
      <c r="D34" s="28"/>
      <c r="E34" s="28"/>
      <c r="F34" s="28"/>
      <c r="G34" s="28"/>
      <c r="H34" s="28"/>
      <c r="I34" s="28"/>
      <c r="J34" s="28"/>
      <c r="K34" s="28"/>
      <c r="L34" s="28"/>
      <c r="M34" s="28"/>
      <c r="N34" s="28"/>
      <c r="O34" s="28"/>
      <c r="T34" s="27"/>
      <c r="U34" s="27"/>
      <c r="V34" s="27"/>
      <c r="W34" s="27"/>
      <c r="X34" s="27"/>
      <c r="Y34" s="27"/>
      <c r="Z34" s="27"/>
      <c r="AA34" s="27"/>
      <c r="AB34" s="27"/>
      <c r="AC34" s="27"/>
    </row>
    <row r="35" spans="1:29" x14ac:dyDescent="0.25">
      <c r="A35" t="s">
        <v>379</v>
      </c>
      <c r="B35" s="28">
        <f>B33/B34</f>
        <v>791.04666666666674</v>
      </c>
      <c r="D35" s="28"/>
      <c r="E35" s="28"/>
      <c r="F35" s="28"/>
      <c r="G35" s="28"/>
      <c r="H35" s="28"/>
      <c r="I35" s="28"/>
      <c r="J35" s="28"/>
      <c r="K35" s="28"/>
      <c r="L35" s="28"/>
      <c r="M35" s="28"/>
      <c r="N35" s="28"/>
      <c r="O35" s="28"/>
      <c r="T35" s="27"/>
      <c r="U35" s="27"/>
      <c r="V35" s="27"/>
      <c r="W35" s="27"/>
      <c r="X35" s="27"/>
      <c r="Y35" s="27"/>
      <c r="Z35" s="27"/>
      <c r="AA35" s="27"/>
      <c r="AB35" s="27"/>
      <c r="AC35" s="27"/>
    </row>
    <row r="36" spans="1:29" x14ac:dyDescent="0.25">
      <c r="D36" s="28"/>
      <c r="E36" s="28"/>
      <c r="F36" s="28"/>
      <c r="G36" s="28"/>
      <c r="H36" s="28"/>
      <c r="I36" s="28"/>
      <c r="J36" s="28"/>
      <c r="K36" s="28"/>
      <c r="L36" s="28"/>
      <c r="M36" s="28"/>
      <c r="N36" s="28"/>
      <c r="O36" s="28"/>
      <c r="T36" s="27"/>
      <c r="U36" s="27"/>
      <c r="V36" s="27"/>
      <c r="W36" s="27"/>
      <c r="X36" s="27"/>
      <c r="Y36" s="27"/>
      <c r="Z36" s="27"/>
      <c r="AA36" s="27"/>
      <c r="AB36" s="27"/>
      <c r="AC36" s="27"/>
    </row>
    <row r="37" spans="1:29" ht="15.75" x14ac:dyDescent="0.25">
      <c r="C37" s="28"/>
      <c r="D37" s="28"/>
      <c r="E37" s="28"/>
      <c r="F37" s="28"/>
      <c r="G37" s="28"/>
      <c r="H37" s="28"/>
      <c r="I37" s="28"/>
      <c r="J37" s="28"/>
      <c r="K37" s="28"/>
      <c r="L37" s="28"/>
      <c r="M37" s="28"/>
      <c r="N37" s="28"/>
      <c r="O37" s="28"/>
      <c r="S37" s="81"/>
      <c r="T37" s="99"/>
      <c r="U37" s="99"/>
      <c r="V37" s="99"/>
      <c r="W37" s="99"/>
      <c r="X37" s="99"/>
      <c r="Y37" s="99"/>
      <c r="Z37" s="99"/>
      <c r="AA37" s="99"/>
      <c r="AB37" s="99"/>
      <c r="AC37" s="99"/>
    </row>
    <row r="38" spans="1:29" x14ac:dyDescent="0.25">
      <c r="C38" s="28"/>
      <c r="D38" s="28"/>
      <c r="E38" s="28"/>
      <c r="F38" s="28"/>
      <c r="G38" s="28"/>
      <c r="H38" s="28"/>
      <c r="I38" s="28"/>
      <c r="J38" s="28"/>
      <c r="K38" s="28"/>
      <c r="L38" s="28"/>
      <c r="M38" s="28"/>
      <c r="N38" s="28"/>
      <c r="O38" s="28"/>
    </row>
    <row r="39" spans="1:29" x14ac:dyDescent="0.25">
      <c r="C39" s="28"/>
      <c r="D39" s="28"/>
      <c r="E39" s="28"/>
      <c r="F39" s="28"/>
      <c r="G39" s="28"/>
      <c r="H39" s="28"/>
      <c r="I39" s="28"/>
      <c r="J39" s="28"/>
      <c r="K39" s="28"/>
      <c r="L39" s="28"/>
      <c r="M39" s="28"/>
      <c r="N39" s="28"/>
      <c r="O39" s="28"/>
    </row>
    <row r="40" spans="1:29" x14ac:dyDescent="0.25">
      <c r="C40" s="28"/>
      <c r="D40" s="28"/>
      <c r="E40" s="28"/>
      <c r="F40" s="28"/>
      <c r="G40" s="28"/>
      <c r="H40" s="28"/>
      <c r="I40" s="28"/>
      <c r="J40" s="28"/>
      <c r="K40" s="28"/>
      <c r="L40" s="28"/>
      <c r="M40" s="28"/>
      <c r="N40" s="28"/>
      <c r="O40" s="28"/>
    </row>
    <row r="41" spans="1:29" x14ac:dyDescent="0.25">
      <c r="C41" s="28"/>
      <c r="D41" s="28"/>
      <c r="E41" s="28"/>
      <c r="F41" s="28"/>
      <c r="G41" s="28"/>
      <c r="H41" s="28"/>
      <c r="I41" s="28"/>
      <c r="J41" s="28"/>
      <c r="K41" s="28"/>
      <c r="L41" s="28"/>
      <c r="M41" s="28"/>
      <c r="N41" s="28"/>
      <c r="O41" s="28"/>
      <c r="P41" s="103"/>
    </row>
    <row r="42" spans="1:29" x14ac:dyDescent="0.25">
      <c r="C42" s="28"/>
      <c r="D42" s="28"/>
      <c r="E42" s="28"/>
      <c r="F42" s="28"/>
      <c r="G42" s="28"/>
      <c r="H42" s="28"/>
      <c r="I42" s="28"/>
      <c r="J42" s="28"/>
      <c r="K42" s="28"/>
      <c r="L42" s="28"/>
      <c r="M42" s="28"/>
      <c r="N42" s="28"/>
      <c r="O42" s="28"/>
    </row>
    <row r="43" spans="1:29" x14ac:dyDescent="0.25">
      <c r="C43" s="28"/>
      <c r="D43" s="28"/>
      <c r="E43" s="28"/>
      <c r="F43" s="28"/>
      <c r="G43" s="28"/>
      <c r="H43" s="28"/>
      <c r="I43" s="28"/>
      <c r="J43" s="28"/>
      <c r="K43" s="28"/>
      <c r="L43" s="28"/>
      <c r="M43" s="28"/>
      <c r="N43" s="28"/>
      <c r="O43" s="28"/>
      <c r="P43" s="103"/>
    </row>
    <row r="44" spans="1:29" x14ac:dyDescent="0.25">
      <c r="C44" s="28"/>
      <c r="D44" s="28"/>
      <c r="E44" s="28"/>
      <c r="F44" s="28"/>
      <c r="G44" s="28"/>
      <c r="H44" s="28"/>
      <c r="I44" s="28"/>
      <c r="J44" s="28"/>
      <c r="K44" s="28"/>
      <c r="L44" s="28"/>
      <c r="M44" s="28"/>
      <c r="N44" s="28"/>
      <c r="O44" s="28"/>
    </row>
    <row r="45" spans="1:29" x14ac:dyDescent="0.25">
      <c r="C45" s="28"/>
      <c r="D45" s="28"/>
      <c r="E45" s="28"/>
      <c r="F45" s="28"/>
      <c r="G45" s="28"/>
      <c r="H45" s="28"/>
      <c r="I45" s="28"/>
      <c r="J45" s="28"/>
      <c r="K45" s="28"/>
      <c r="L45" s="28"/>
      <c r="M45" s="28"/>
      <c r="N45" s="28"/>
      <c r="O45" s="28"/>
    </row>
    <row r="46" spans="1:29" x14ac:dyDescent="0.25">
      <c r="C46" s="28"/>
      <c r="D46" s="28"/>
      <c r="E46" s="28"/>
      <c r="F46" s="28"/>
      <c r="G46" s="28"/>
      <c r="H46" s="28"/>
      <c r="I46" s="28"/>
      <c r="J46" s="28"/>
      <c r="K46" s="28"/>
      <c r="L46" s="28"/>
      <c r="M46" s="28"/>
      <c r="N46" s="28"/>
      <c r="O46" s="28"/>
    </row>
    <row r="47" spans="1:29" x14ac:dyDescent="0.25">
      <c r="C47" s="28"/>
      <c r="D47" s="28"/>
      <c r="E47" s="28"/>
      <c r="F47" s="28"/>
      <c r="G47" s="28"/>
      <c r="H47" s="28"/>
      <c r="I47" s="28"/>
      <c r="J47" s="28"/>
      <c r="K47" s="28"/>
      <c r="L47" s="28"/>
      <c r="M47" s="28"/>
      <c r="N47" s="28"/>
      <c r="O47" s="28"/>
    </row>
    <row r="48" spans="1:29" x14ac:dyDescent="0.25">
      <c r="C48" s="28"/>
      <c r="D48" s="28"/>
      <c r="E48" s="28"/>
      <c r="F48" s="28"/>
      <c r="G48" s="28"/>
      <c r="H48" s="28"/>
      <c r="I48" s="28"/>
      <c r="J48" s="28"/>
      <c r="K48" s="28"/>
      <c r="L48" s="28"/>
      <c r="M48" s="28"/>
      <c r="N48" s="28"/>
      <c r="O48" s="28"/>
    </row>
    <row r="49" spans="3:15" x14ac:dyDescent="0.25">
      <c r="C49" s="28"/>
      <c r="D49" s="28"/>
      <c r="E49" s="28"/>
      <c r="F49" s="28"/>
      <c r="G49" s="28"/>
      <c r="H49" s="28"/>
      <c r="I49" s="28"/>
      <c r="J49" s="28"/>
      <c r="K49" s="28"/>
      <c r="L49" s="28"/>
      <c r="M49" s="28"/>
      <c r="N49" s="28"/>
      <c r="O49" s="28"/>
    </row>
    <row r="50" spans="3:15" x14ac:dyDescent="0.25">
      <c r="C50" s="28"/>
      <c r="D50" s="28"/>
      <c r="E50" s="28"/>
      <c r="F50" s="28"/>
      <c r="G50" s="28"/>
      <c r="H50" s="28"/>
      <c r="I50" s="28"/>
      <c r="J50" s="28"/>
      <c r="K50" s="28"/>
      <c r="L50" s="28"/>
      <c r="M50" s="28"/>
      <c r="N50" s="28"/>
      <c r="O50" s="28"/>
    </row>
    <row r="51" spans="3:15" x14ac:dyDescent="0.25">
      <c r="C51" s="28"/>
      <c r="D51" s="28"/>
      <c r="E51" s="28"/>
      <c r="F51" s="28"/>
      <c r="G51" s="28"/>
      <c r="H51" s="28"/>
      <c r="I51" s="28"/>
      <c r="J51" s="28"/>
      <c r="K51" s="28"/>
      <c r="L51" s="28"/>
      <c r="M51" s="28"/>
      <c r="N51" s="28"/>
      <c r="O51" s="28"/>
    </row>
  </sheetData>
  <mergeCells count="7">
    <mergeCell ref="A30:B30"/>
    <mergeCell ref="A23:C23"/>
    <mergeCell ref="A24:B24"/>
    <mergeCell ref="A25:B25"/>
    <mergeCell ref="A26:B26"/>
    <mergeCell ref="A27:B27"/>
    <mergeCell ref="A28:B2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6"/>
  <sheetViews>
    <sheetView topLeftCell="A5" workbookViewId="0">
      <selection activeCell="Q34" sqref="Q34"/>
    </sheetView>
  </sheetViews>
  <sheetFormatPr defaultRowHeight="15" x14ac:dyDescent="0.25"/>
  <cols>
    <col min="1" max="1" width="38.28515625" customWidth="1"/>
    <col min="2" max="2" width="9.140625" customWidth="1"/>
    <col min="3" max="3" width="14.5703125" bestFit="1" customWidth="1"/>
    <col min="17" max="17" width="38" customWidth="1"/>
  </cols>
  <sheetData>
    <row r="1" spans="1:27" ht="15.75" x14ac:dyDescent="0.25">
      <c r="A1" s="81" t="s">
        <v>358</v>
      </c>
      <c r="B1" s="82" t="s">
        <v>303</v>
      </c>
      <c r="C1" s="82" t="s">
        <v>359</v>
      </c>
      <c r="D1" s="82" t="s">
        <v>360</v>
      </c>
      <c r="E1" s="82" t="s">
        <v>361</v>
      </c>
      <c r="F1" s="82" t="s">
        <v>362</v>
      </c>
      <c r="G1" s="82" t="s">
        <v>363</v>
      </c>
      <c r="H1" s="82" t="s">
        <v>364</v>
      </c>
      <c r="I1" s="82" t="s">
        <v>304</v>
      </c>
      <c r="J1" s="82" t="s">
        <v>365</v>
      </c>
      <c r="K1" s="82" t="s">
        <v>306</v>
      </c>
      <c r="L1" s="82" t="s">
        <v>138</v>
      </c>
      <c r="Q1" s="81"/>
      <c r="R1" s="81"/>
      <c r="S1" s="81"/>
      <c r="T1" s="81"/>
      <c r="U1" s="81"/>
      <c r="V1" s="81"/>
      <c r="W1" s="81"/>
      <c r="X1" s="81"/>
      <c r="Y1" s="81"/>
      <c r="Z1" s="81"/>
      <c r="AA1" s="81"/>
    </row>
    <row r="2" spans="1:27" x14ac:dyDescent="0.25">
      <c r="A2" s="83" t="s">
        <v>309</v>
      </c>
      <c r="B2" s="84" t="s">
        <v>310</v>
      </c>
      <c r="C2" s="84" t="s">
        <v>311</v>
      </c>
      <c r="D2" s="84">
        <v>3.5</v>
      </c>
      <c r="E2" s="84" t="s">
        <v>366</v>
      </c>
      <c r="F2" s="84">
        <v>2.5</v>
      </c>
      <c r="G2" s="84" t="s">
        <v>310</v>
      </c>
      <c r="H2" s="84" t="s">
        <v>310</v>
      </c>
      <c r="I2" s="84">
        <v>3</v>
      </c>
      <c r="J2" s="84" t="s">
        <v>310</v>
      </c>
      <c r="K2" s="84" t="s">
        <v>312</v>
      </c>
      <c r="L2" s="84"/>
      <c r="Q2" s="83"/>
      <c r="R2" s="84"/>
      <c r="S2" s="84"/>
      <c r="T2" s="84"/>
      <c r="U2" s="84"/>
      <c r="V2" s="84"/>
      <c r="W2" s="84"/>
      <c r="X2" s="84"/>
      <c r="Y2" s="84"/>
      <c r="Z2" s="84"/>
      <c r="AA2" s="84"/>
    </row>
    <row r="3" spans="1:27" x14ac:dyDescent="0.25">
      <c r="A3" t="s">
        <v>444</v>
      </c>
      <c r="C3">
        <v>5</v>
      </c>
      <c r="L3">
        <f>SUM(B3:K3)</f>
        <v>5</v>
      </c>
      <c r="Q3" s="22"/>
      <c r="R3" s="85"/>
      <c r="S3" s="85"/>
      <c r="T3" s="85"/>
      <c r="U3" s="85"/>
      <c r="V3" s="85"/>
      <c r="W3" s="85"/>
      <c r="X3" s="85"/>
      <c r="Y3" s="85"/>
      <c r="Z3" s="85"/>
      <c r="AA3" s="27"/>
    </row>
    <row r="4" spans="1:27" x14ac:dyDescent="0.25">
      <c r="A4" t="s">
        <v>444</v>
      </c>
      <c r="B4" s="85">
        <v>64</v>
      </c>
      <c r="C4" s="85">
        <v>6</v>
      </c>
      <c r="D4" s="85"/>
      <c r="E4" s="85"/>
      <c r="F4" s="85"/>
      <c r="G4" s="85"/>
      <c r="H4" s="85"/>
      <c r="I4" s="85">
        <v>4.5</v>
      </c>
      <c r="J4" s="85"/>
      <c r="K4" s="27"/>
      <c r="L4">
        <f t="shared" ref="L4:L45" si="0">SUM(B4:K4)</f>
        <v>74.5</v>
      </c>
      <c r="Q4" s="22"/>
      <c r="R4" s="85"/>
      <c r="S4" s="85"/>
      <c r="T4" s="85"/>
      <c r="U4" s="85"/>
      <c r="V4" s="85"/>
      <c r="W4" s="85"/>
      <c r="X4" s="85"/>
      <c r="Y4" s="85"/>
      <c r="Z4" s="85"/>
      <c r="AA4" s="27"/>
    </row>
    <row r="5" spans="1:27" x14ac:dyDescent="0.25">
      <c r="A5" t="s">
        <v>444</v>
      </c>
      <c r="B5" s="85">
        <v>9</v>
      </c>
      <c r="C5" s="85"/>
      <c r="D5" s="85"/>
      <c r="E5" s="85"/>
      <c r="F5" s="85"/>
      <c r="G5" s="85"/>
      <c r="H5" s="85"/>
      <c r="I5" s="85">
        <v>4.5</v>
      </c>
      <c r="J5" s="85"/>
      <c r="K5" s="27"/>
      <c r="L5">
        <f t="shared" si="0"/>
        <v>13.5</v>
      </c>
      <c r="Q5" s="22"/>
      <c r="R5" s="85"/>
      <c r="S5" s="85"/>
      <c r="T5" s="85"/>
      <c r="U5" s="85"/>
      <c r="V5" s="85"/>
      <c r="W5" s="85"/>
      <c r="X5" s="85"/>
      <c r="Y5" s="85"/>
      <c r="Z5" s="85"/>
      <c r="AA5" s="27"/>
    </row>
    <row r="6" spans="1:27" x14ac:dyDescent="0.25">
      <c r="A6" t="s">
        <v>444</v>
      </c>
      <c r="B6" s="27"/>
      <c r="C6" s="27"/>
      <c r="D6" s="27"/>
      <c r="E6" s="27"/>
      <c r="F6" s="27"/>
      <c r="G6" s="27"/>
      <c r="H6" s="27"/>
      <c r="I6" s="27">
        <v>9</v>
      </c>
      <c r="J6" s="27"/>
      <c r="K6" s="27"/>
      <c r="L6">
        <f t="shared" si="0"/>
        <v>9</v>
      </c>
      <c r="R6" s="27"/>
      <c r="S6" s="27"/>
      <c r="T6" s="27"/>
      <c r="U6" s="27"/>
      <c r="V6" s="27"/>
      <c r="W6" s="27"/>
      <c r="X6" s="27"/>
      <c r="Y6" s="27"/>
      <c r="Z6" s="27"/>
      <c r="AA6" s="27"/>
    </row>
    <row r="7" spans="1:27" x14ac:dyDescent="0.25">
      <c r="A7" t="s">
        <v>444</v>
      </c>
      <c r="B7" s="27"/>
      <c r="C7" s="27"/>
      <c r="D7" s="27"/>
      <c r="E7" s="27"/>
      <c r="F7" s="27"/>
      <c r="G7" s="27"/>
      <c r="H7" s="27"/>
      <c r="I7" s="27">
        <v>5.25</v>
      </c>
      <c r="J7" s="27"/>
      <c r="K7" s="27"/>
      <c r="L7">
        <f t="shared" si="0"/>
        <v>5.25</v>
      </c>
      <c r="R7" s="27"/>
      <c r="S7" s="27"/>
      <c r="T7" s="27"/>
      <c r="U7" s="27"/>
      <c r="V7" s="27"/>
      <c r="W7" s="27"/>
      <c r="X7" s="27"/>
      <c r="Y7" s="27"/>
      <c r="Z7" s="27"/>
      <c r="AA7" s="27"/>
    </row>
    <row r="8" spans="1:27" x14ac:dyDescent="0.25">
      <c r="A8" t="s">
        <v>444</v>
      </c>
      <c r="B8" s="27"/>
      <c r="C8" s="27"/>
      <c r="D8" s="27"/>
      <c r="E8" s="27"/>
      <c r="F8" s="27"/>
      <c r="G8" s="27"/>
      <c r="H8" s="27"/>
      <c r="I8" s="27">
        <v>8.25</v>
      </c>
      <c r="J8" s="27"/>
      <c r="K8" s="27"/>
      <c r="L8">
        <f t="shared" si="0"/>
        <v>8.25</v>
      </c>
      <c r="R8" s="27"/>
      <c r="S8" s="27"/>
      <c r="T8" s="27"/>
      <c r="U8" s="27"/>
      <c r="V8" s="27"/>
      <c r="W8" s="27"/>
      <c r="X8" s="27"/>
      <c r="Y8" s="27"/>
      <c r="Z8" s="27"/>
      <c r="AA8" s="27"/>
    </row>
    <row r="9" spans="1:27" x14ac:dyDescent="0.25">
      <c r="A9" t="s">
        <v>444</v>
      </c>
      <c r="B9" s="27">
        <v>6</v>
      </c>
      <c r="C9" s="27"/>
      <c r="D9" s="27"/>
      <c r="E9" s="27"/>
      <c r="F9" s="27"/>
      <c r="G9" s="27"/>
      <c r="H9" s="27"/>
      <c r="I9" s="27">
        <v>14.25</v>
      </c>
      <c r="J9" s="27"/>
      <c r="K9" s="27"/>
      <c r="L9">
        <f t="shared" si="0"/>
        <v>20.25</v>
      </c>
      <c r="R9" s="27"/>
      <c r="S9" s="27"/>
      <c r="T9" s="27"/>
      <c r="U9" s="27"/>
      <c r="V9" s="27"/>
      <c r="W9" s="27"/>
      <c r="X9" s="27"/>
      <c r="Y9" s="27"/>
      <c r="Z9" s="27"/>
      <c r="AA9" s="27"/>
    </row>
    <row r="10" spans="1:27" x14ac:dyDescent="0.25">
      <c r="A10" t="s">
        <v>444</v>
      </c>
      <c r="B10" s="27">
        <v>9</v>
      </c>
      <c r="C10" s="27"/>
      <c r="D10" s="27"/>
      <c r="E10" s="27"/>
      <c r="F10" s="27"/>
      <c r="G10" s="27"/>
      <c r="H10" s="27"/>
      <c r="I10" s="27">
        <v>22.5</v>
      </c>
      <c r="J10" s="27"/>
      <c r="K10" s="27"/>
      <c r="L10">
        <f t="shared" si="0"/>
        <v>31.5</v>
      </c>
      <c r="R10" s="27"/>
      <c r="S10" s="27"/>
      <c r="T10" s="27"/>
      <c r="U10" s="27"/>
      <c r="V10" s="27"/>
      <c r="W10" s="27"/>
      <c r="X10" s="27"/>
      <c r="Y10" s="27"/>
      <c r="Z10" s="27"/>
      <c r="AA10" s="27"/>
    </row>
    <row r="11" spans="1:27" x14ac:dyDescent="0.25">
      <c r="A11" t="s">
        <v>444</v>
      </c>
      <c r="B11" s="27"/>
      <c r="C11" s="27">
        <v>3</v>
      </c>
      <c r="D11" s="27"/>
      <c r="E11" s="27"/>
      <c r="F11" s="27"/>
      <c r="G11" s="27"/>
      <c r="H11" s="27"/>
      <c r="I11" s="27"/>
      <c r="J11" s="27"/>
      <c r="K11" s="27"/>
      <c r="L11">
        <f t="shared" si="0"/>
        <v>3</v>
      </c>
      <c r="R11" s="27"/>
      <c r="S11" s="27"/>
      <c r="T11" s="27"/>
      <c r="U11" s="27"/>
      <c r="V11" s="27"/>
      <c r="W11" s="27"/>
      <c r="X11" s="27"/>
      <c r="Y11" s="27"/>
      <c r="Z11" s="27"/>
      <c r="AA11" s="27"/>
    </row>
    <row r="12" spans="1:27" x14ac:dyDescent="0.25">
      <c r="A12" t="s">
        <v>444</v>
      </c>
      <c r="B12" s="27">
        <v>12</v>
      </c>
      <c r="C12" s="27">
        <v>15.5</v>
      </c>
      <c r="D12" s="27"/>
      <c r="E12" s="27"/>
      <c r="F12" s="27"/>
      <c r="G12" s="27"/>
      <c r="H12" s="27"/>
      <c r="I12" s="27">
        <v>4.5</v>
      </c>
      <c r="J12" s="27"/>
      <c r="K12" s="27"/>
      <c r="L12">
        <f t="shared" si="0"/>
        <v>32</v>
      </c>
      <c r="R12" s="27"/>
      <c r="S12" s="27"/>
      <c r="T12" s="27"/>
      <c r="U12" s="27"/>
      <c r="V12" s="27"/>
      <c r="W12" s="27"/>
      <c r="X12" s="27"/>
      <c r="Y12" s="27"/>
      <c r="Z12" s="27"/>
      <c r="AA12" s="27"/>
    </row>
    <row r="13" spans="1:27" x14ac:dyDescent="0.25">
      <c r="A13" t="s">
        <v>444</v>
      </c>
      <c r="B13" s="27"/>
      <c r="C13" s="27">
        <v>5</v>
      </c>
      <c r="D13" s="27"/>
      <c r="E13" s="27"/>
      <c r="F13" s="27"/>
      <c r="G13" s="27"/>
      <c r="H13" s="27"/>
      <c r="I13" s="27">
        <v>33</v>
      </c>
      <c r="J13" s="27"/>
      <c r="K13" s="27">
        <v>1</v>
      </c>
      <c r="L13">
        <f t="shared" si="0"/>
        <v>39</v>
      </c>
      <c r="R13" s="27"/>
      <c r="S13" s="27"/>
      <c r="T13" s="27"/>
      <c r="U13" s="27"/>
      <c r="V13" s="27"/>
      <c r="W13" s="27"/>
      <c r="X13" s="27"/>
      <c r="Y13" s="27"/>
      <c r="Z13" s="27"/>
      <c r="AA13" s="27"/>
    </row>
    <row r="14" spans="1:27" x14ac:dyDescent="0.25">
      <c r="A14" t="s">
        <v>444</v>
      </c>
      <c r="B14" s="27"/>
      <c r="C14" s="27">
        <v>17.5</v>
      </c>
      <c r="D14" s="27"/>
      <c r="E14" s="27"/>
      <c r="F14" s="27"/>
      <c r="G14" s="27"/>
      <c r="H14" s="27">
        <v>6</v>
      </c>
      <c r="I14" s="27">
        <v>30.75</v>
      </c>
      <c r="J14" s="27"/>
      <c r="K14" s="27"/>
      <c r="L14">
        <f t="shared" si="0"/>
        <v>54.25</v>
      </c>
      <c r="R14" s="27"/>
      <c r="S14" s="27"/>
      <c r="T14" s="27"/>
      <c r="U14" s="27"/>
      <c r="V14" s="27"/>
      <c r="W14" s="27"/>
      <c r="X14" s="27"/>
      <c r="Y14" s="27"/>
      <c r="Z14" s="27"/>
      <c r="AA14" s="27"/>
    </row>
    <row r="15" spans="1:27" x14ac:dyDescent="0.25">
      <c r="A15" t="s">
        <v>444</v>
      </c>
      <c r="B15" s="27"/>
      <c r="C15" s="27"/>
      <c r="D15" s="27"/>
      <c r="E15" s="27"/>
      <c r="F15" s="27"/>
      <c r="G15" s="27"/>
      <c r="H15" s="27">
        <v>48</v>
      </c>
      <c r="I15" s="27">
        <v>18</v>
      </c>
      <c r="J15" s="27"/>
      <c r="K15" s="27">
        <v>1</v>
      </c>
      <c r="L15">
        <f t="shared" si="0"/>
        <v>67</v>
      </c>
      <c r="R15" s="27"/>
      <c r="S15" s="27"/>
      <c r="T15" s="27"/>
      <c r="U15" s="27"/>
      <c r="V15" s="27"/>
      <c r="W15" s="27"/>
      <c r="X15" s="27"/>
      <c r="Y15" s="27"/>
      <c r="Z15" s="27"/>
      <c r="AA15" s="27"/>
    </row>
    <row r="16" spans="1:27" x14ac:dyDescent="0.25">
      <c r="A16" t="s">
        <v>444</v>
      </c>
      <c r="B16" s="27">
        <v>4</v>
      </c>
      <c r="C16" s="27">
        <v>3.5</v>
      </c>
      <c r="D16" s="27"/>
      <c r="E16" s="27"/>
      <c r="F16" s="27"/>
      <c r="G16" s="27"/>
      <c r="H16" s="27"/>
      <c r="I16" s="27"/>
      <c r="J16" s="27"/>
      <c r="K16" s="27"/>
      <c r="L16">
        <f t="shared" si="0"/>
        <v>7.5</v>
      </c>
      <c r="R16" s="27"/>
      <c r="S16" s="27"/>
      <c r="T16" s="27"/>
      <c r="U16" s="27"/>
      <c r="V16" s="27"/>
      <c r="W16" s="27"/>
      <c r="X16" s="27"/>
      <c r="Y16" s="27"/>
      <c r="Z16" s="27"/>
      <c r="AA16" s="27"/>
    </row>
    <row r="17" spans="1:27" x14ac:dyDescent="0.25">
      <c r="A17" t="s">
        <v>444</v>
      </c>
      <c r="B17" s="27"/>
      <c r="C17" s="27"/>
      <c r="D17" s="27"/>
      <c r="E17" s="27"/>
      <c r="F17" s="27"/>
      <c r="G17" s="27"/>
      <c r="H17" s="27"/>
      <c r="I17" s="27">
        <v>8.25</v>
      </c>
      <c r="J17" s="27"/>
      <c r="K17" s="27"/>
      <c r="L17">
        <f t="shared" si="0"/>
        <v>8.25</v>
      </c>
      <c r="R17" s="27"/>
      <c r="S17" s="27"/>
      <c r="T17" s="27"/>
      <c r="U17" s="27"/>
      <c r="V17" s="27"/>
      <c r="W17" s="27"/>
      <c r="X17" s="27"/>
      <c r="Y17" s="27"/>
      <c r="Z17" s="27"/>
      <c r="AA17" s="27"/>
    </row>
    <row r="18" spans="1:27" x14ac:dyDescent="0.25">
      <c r="A18" t="s">
        <v>444</v>
      </c>
      <c r="B18" s="27">
        <v>25</v>
      </c>
      <c r="C18" s="27">
        <v>6</v>
      </c>
      <c r="D18" s="27"/>
      <c r="E18" s="27"/>
      <c r="F18" s="27"/>
      <c r="G18" s="27"/>
      <c r="H18" s="27"/>
      <c r="I18" s="27">
        <v>16.5</v>
      </c>
      <c r="J18" s="27"/>
      <c r="K18" s="27"/>
      <c r="L18">
        <f t="shared" si="0"/>
        <v>47.5</v>
      </c>
      <c r="R18" s="27"/>
      <c r="S18" s="27"/>
      <c r="T18" s="27"/>
      <c r="U18" s="27"/>
      <c r="V18" s="27"/>
      <c r="W18" s="27"/>
      <c r="X18" s="27"/>
      <c r="Y18" s="27"/>
      <c r="Z18" s="27"/>
      <c r="AA18" s="27"/>
    </row>
    <row r="19" spans="1:27" x14ac:dyDescent="0.25">
      <c r="A19" t="s">
        <v>444</v>
      </c>
      <c r="B19" s="27"/>
      <c r="C19" s="27"/>
      <c r="D19" s="27"/>
      <c r="E19" s="27"/>
      <c r="F19" s="27"/>
      <c r="G19" s="27"/>
      <c r="H19" s="27"/>
      <c r="I19" s="27">
        <v>22.5</v>
      </c>
      <c r="J19" s="27"/>
      <c r="K19" s="27"/>
      <c r="L19">
        <f t="shared" si="0"/>
        <v>22.5</v>
      </c>
      <c r="R19" s="27"/>
      <c r="S19" s="27"/>
      <c r="T19" s="27"/>
      <c r="U19" s="27"/>
      <c r="V19" s="27"/>
      <c r="W19" s="27"/>
      <c r="X19" s="27"/>
      <c r="Y19" s="27"/>
      <c r="Z19" s="27"/>
      <c r="AA19" s="27"/>
    </row>
    <row r="20" spans="1:27" x14ac:dyDescent="0.25">
      <c r="A20" t="s">
        <v>444</v>
      </c>
      <c r="B20" s="27">
        <v>14</v>
      </c>
      <c r="C20" s="27"/>
      <c r="D20" s="27"/>
      <c r="E20" s="27"/>
      <c r="F20" s="27"/>
      <c r="G20" s="27"/>
      <c r="H20" s="27"/>
      <c r="I20" s="27"/>
      <c r="J20" s="27"/>
      <c r="K20" s="27"/>
      <c r="L20">
        <f t="shared" si="0"/>
        <v>14</v>
      </c>
      <c r="R20" s="27"/>
      <c r="S20" s="27"/>
      <c r="T20" s="27"/>
      <c r="U20" s="27"/>
      <c r="V20" s="27"/>
      <c r="W20" s="27"/>
      <c r="X20" s="27"/>
      <c r="Y20" s="27"/>
      <c r="Z20" s="27"/>
      <c r="AA20" s="27"/>
    </row>
    <row r="21" spans="1:27" x14ac:dyDescent="0.25">
      <c r="A21" t="s">
        <v>444</v>
      </c>
      <c r="B21" s="27"/>
      <c r="C21" s="27"/>
      <c r="D21" s="27"/>
      <c r="E21" s="27"/>
      <c r="F21" s="27"/>
      <c r="G21" s="27"/>
      <c r="H21" s="27">
        <v>116</v>
      </c>
      <c r="I21" s="27">
        <v>16.5</v>
      </c>
      <c r="J21" s="27"/>
      <c r="K21" s="27"/>
      <c r="L21">
        <f t="shared" si="0"/>
        <v>132.5</v>
      </c>
      <c r="R21" s="27"/>
      <c r="S21" s="27"/>
      <c r="T21" s="27"/>
      <c r="U21" s="27"/>
      <c r="V21" s="27"/>
      <c r="W21" s="27"/>
      <c r="X21" s="27"/>
      <c r="Y21" s="27"/>
      <c r="Z21" s="27"/>
      <c r="AA21" s="27"/>
    </row>
    <row r="22" spans="1:27" x14ac:dyDescent="0.25">
      <c r="A22" t="s">
        <v>444</v>
      </c>
      <c r="B22" s="27">
        <v>3</v>
      </c>
      <c r="C22" s="27"/>
      <c r="D22" s="27"/>
      <c r="E22" s="27"/>
      <c r="F22" s="27"/>
      <c r="G22" s="27"/>
      <c r="H22" s="27">
        <v>14</v>
      </c>
      <c r="I22" s="27">
        <v>15</v>
      </c>
      <c r="J22" s="27"/>
      <c r="K22" s="27"/>
      <c r="L22">
        <f t="shared" si="0"/>
        <v>32</v>
      </c>
      <c r="R22" s="27"/>
      <c r="S22" s="27"/>
      <c r="T22" s="27"/>
      <c r="U22" s="27"/>
      <c r="V22" s="27"/>
      <c r="W22" s="27"/>
      <c r="X22" s="27"/>
      <c r="Y22" s="27"/>
      <c r="Z22" s="27"/>
      <c r="AA22" s="27"/>
    </row>
    <row r="23" spans="1:27" x14ac:dyDescent="0.25">
      <c r="A23" t="s">
        <v>444</v>
      </c>
      <c r="B23" s="27">
        <v>27</v>
      </c>
      <c r="C23" s="27">
        <v>28</v>
      </c>
      <c r="D23" s="27"/>
      <c r="E23" s="27"/>
      <c r="F23" s="27"/>
      <c r="G23" s="27"/>
      <c r="H23" s="27">
        <v>12</v>
      </c>
      <c r="I23" s="27">
        <v>63</v>
      </c>
      <c r="J23" s="27">
        <v>22</v>
      </c>
      <c r="K23" s="27">
        <v>1.5</v>
      </c>
      <c r="L23">
        <f t="shared" si="0"/>
        <v>153.5</v>
      </c>
      <c r="R23" s="27"/>
      <c r="S23" s="27"/>
      <c r="T23" s="27"/>
      <c r="U23" s="27"/>
      <c r="V23" s="27"/>
      <c r="W23" s="27"/>
      <c r="X23" s="27"/>
      <c r="Y23" s="27"/>
      <c r="Z23" s="27"/>
      <c r="AA23" s="27"/>
    </row>
    <row r="24" spans="1:27" x14ac:dyDescent="0.25">
      <c r="A24" t="s">
        <v>444</v>
      </c>
      <c r="B24" s="27">
        <v>30</v>
      </c>
      <c r="C24" s="27"/>
      <c r="D24" s="27"/>
      <c r="E24" s="27"/>
      <c r="F24" s="27"/>
      <c r="G24" s="27"/>
      <c r="H24" s="27"/>
      <c r="I24" s="27">
        <v>4.5</v>
      </c>
      <c r="J24" s="27"/>
      <c r="K24" s="27"/>
      <c r="L24">
        <f t="shared" si="0"/>
        <v>34.5</v>
      </c>
      <c r="R24" s="27"/>
      <c r="S24" s="27"/>
      <c r="T24" s="27"/>
      <c r="U24" s="27"/>
      <c r="V24" s="27"/>
      <c r="W24" s="27"/>
      <c r="X24" s="27"/>
      <c r="Y24" s="27"/>
      <c r="Z24" s="27"/>
      <c r="AA24" s="27"/>
    </row>
    <row r="25" spans="1:27" x14ac:dyDescent="0.25">
      <c r="A25" t="s">
        <v>444</v>
      </c>
      <c r="B25" s="27">
        <v>18</v>
      </c>
      <c r="C25" s="27">
        <v>3.5</v>
      </c>
      <c r="D25" s="27"/>
      <c r="E25" s="27"/>
      <c r="F25" s="27"/>
      <c r="G25" s="27"/>
      <c r="H25" s="27"/>
      <c r="I25" s="27">
        <v>12.75</v>
      </c>
      <c r="J25" s="27"/>
      <c r="K25" s="27"/>
      <c r="L25">
        <f t="shared" si="0"/>
        <v>34.25</v>
      </c>
      <c r="R25" s="27"/>
      <c r="S25" s="27"/>
      <c r="T25" s="27"/>
      <c r="U25" s="27"/>
      <c r="V25" s="27"/>
      <c r="W25" s="27"/>
      <c r="X25" s="27"/>
      <c r="Y25" s="27"/>
      <c r="Z25" s="27"/>
      <c r="AA25" s="27"/>
    </row>
    <row r="26" spans="1:27" x14ac:dyDescent="0.25">
      <c r="A26" t="s">
        <v>444</v>
      </c>
      <c r="B26" s="27">
        <v>26</v>
      </c>
      <c r="C26" s="27">
        <v>3</v>
      </c>
      <c r="D26" s="27"/>
      <c r="E26" s="27"/>
      <c r="F26" s="27"/>
      <c r="G26" s="27"/>
      <c r="H26" s="27"/>
      <c r="I26" s="27">
        <v>47.25</v>
      </c>
      <c r="J26" s="27"/>
      <c r="K26" s="27"/>
      <c r="L26">
        <f t="shared" si="0"/>
        <v>76.25</v>
      </c>
      <c r="R26" s="27"/>
      <c r="S26" s="27"/>
      <c r="T26" s="27"/>
      <c r="U26" s="27"/>
      <c r="V26" s="27"/>
      <c r="W26" s="27"/>
      <c r="X26" s="27"/>
      <c r="Y26" s="27"/>
      <c r="Z26" s="27"/>
      <c r="AA26" s="27"/>
    </row>
    <row r="27" spans="1:27" x14ac:dyDescent="0.25">
      <c r="A27" t="s">
        <v>444</v>
      </c>
      <c r="B27" s="27"/>
      <c r="C27" s="27"/>
      <c r="D27" s="27"/>
      <c r="E27" s="27"/>
      <c r="F27" s="27"/>
      <c r="G27" s="27"/>
      <c r="H27" s="27"/>
      <c r="I27" s="27">
        <v>5.25</v>
      </c>
      <c r="J27" s="27"/>
      <c r="K27" s="27"/>
      <c r="L27">
        <f t="shared" si="0"/>
        <v>5.25</v>
      </c>
      <c r="R27" s="27"/>
      <c r="S27" s="27"/>
      <c r="T27" s="27"/>
      <c r="U27" s="27"/>
      <c r="V27" s="27"/>
      <c r="W27" s="27"/>
      <c r="X27" s="27"/>
      <c r="Y27" s="27"/>
      <c r="Z27" s="27"/>
      <c r="AA27" s="27"/>
    </row>
    <row r="28" spans="1:27" x14ac:dyDescent="0.25">
      <c r="A28" t="s">
        <v>444</v>
      </c>
      <c r="B28" s="27">
        <v>6</v>
      </c>
      <c r="C28" s="27">
        <v>13</v>
      </c>
      <c r="D28" s="27"/>
      <c r="E28" s="27"/>
      <c r="F28" s="27"/>
      <c r="G28" s="27"/>
      <c r="H28" s="27">
        <v>116</v>
      </c>
      <c r="I28" s="27">
        <v>21</v>
      </c>
      <c r="J28" s="27"/>
      <c r="K28" s="27"/>
      <c r="L28">
        <f t="shared" si="0"/>
        <v>156</v>
      </c>
      <c r="R28" s="27"/>
      <c r="S28" s="27"/>
      <c r="T28" s="27"/>
      <c r="U28" s="27"/>
      <c r="V28" s="27"/>
      <c r="W28" s="27"/>
      <c r="X28" s="27"/>
      <c r="Y28" s="27"/>
      <c r="Z28" s="27"/>
      <c r="AA28" s="27"/>
    </row>
    <row r="29" spans="1:27" x14ac:dyDescent="0.25">
      <c r="A29" t="s">
        <v>444</v>
      </c>
      <c r="I29" s="27">
        <v>8.25</v>
      </c>
      <c r="K29" s="27"/>
      <c r="L29">
        <f t="shared" si="0"/>
        <v>8.25</v>
      </c>
      <c r="AA29" s="27"/>
    </row>
    <row r="30" spans="1:27" x14ac:dyDescent="0.25">
      <c r="A30" t="s">
        <v>444</v>
      </c>
      <c r="B30" s="27"/>
      <c r="C30" s="27">
        <v>7</v>
      </c>
      <c r="I30" s="27">
        <v>24.75</v>
      </c>
      <c r="K30" s="27"/>
      <c r="L30">
        <f t="shared" si="0"/>
        <v>31.75</v>
      </c>
      <c r="R30" s="27"/>
      <c r="AA30" s="27"/>
    </row>
    <row r="31" spans="1:27" x14ac:dyDescent="0.25">
      <c r="A31" t="s">
        <v>444</v>
      </c>
      <c r="B31" s="27">
        <v>6</v>
      </c>
      <c r="C31" s="27">
        <v>6</v>
      </c>
      <c r="D31" s="27"/>
      <c r="E31" s="27"/>
      <c r="F31" s="27"/>
      <c r="G31" s="27">
        <v>6</v>
      </c>
      <c r="H31" s="27"/>
      <c r="I31" s="27">
        <v>52.5</v>
      </c>
      <c r="J31" s="27"/>
      <c r="K31" s="27"/>
      <c r="L31">
        <f t="shared" si="0"/>
        <v>70.5</v>
      </c>
      <c r="R31" s="27"/>
      <c r="S31" s="27"/>
      <c r="T31" s="27"/>
      <c r="U31" s="27"/>
      <c r="V31" s="27"/>
      <c r="W31" s="27"/>
      <c r="X31" s="27"/>
      <c r="Y31" s="27"/>
      <c r="Z31" s="27"/>
      <c r="AA31" s="27"/>
    </row>
    <row r="32" spans="1:27" x14ac:dyDescent="0.25">
      <c r="A32" t="s">
        <v>444</v>
      </c>
      <c r="B32" s="27">
        <v>10</v>
      </c>
      <c r="C32" s="27"/>
      <c r="D32" s="27"/>
      <c r="E32" s="27"/>
      <c r="F32" s="27"/>
      <c r="G32" s="27"/>
      <c r="H32" s="27"/>
      <c r="I32" s="27">
        <v>9.75</v>
      </c>
      <c r="J32" s="27"/>
      <c r="K32" s="27"/>
      <c r="L32">
        <f t="shared" si="0"/>
        <v>19.75</v>
      </c>
      <c r="R32" s="27"/>
      <c r="S32" s="27"/>
      <c r="T32" s="27"/>
      <c r="U32" s="27"/>
      <c r="V32" s="27"/>
      <c r="W32" s="27"/>
      <c r="X32" s="27"/>
      <c r="Y32" s="27"/>
      <c r="Z32" s="27"/>
      <c r="AA32" s="27"/>
    </row>
    <row r="33" spans="1:27" x14ac:dyDescent="0.25">
      <c r="A33" t="s">
        <v>444</v>
      </c>
      <c r="B33" s="27">
        <v>9</v>
      </c>
      <c r="C33" s="27"/>
      <c r="D33" s="27"/>
      <c r="E33" s="27"/>
      <c r="F33" s="27"/>
      <c r="G33" s="27"/>
      <c r="H33" s="27"/>
      <c r="I33" s="27"/>
      <c r="J33" s="27"/>
      <c r="K33" s="27">
        <v>1</v>
      </c>
      <c r="L33">
        <f t="shared" si="0"/>
        <v>10</v>
      </c>
      <c r="R33" s="27"/>
      <c r="S33" s="27"/>
      <c r="T33" s="27"/>
      <c r="U33" s="27"/>
      <c r="V33" s="27"/>
      <c r="W33" s="27"/>
      <c r="X33" s="27"/>
      <c r="Y33" s="27"/>
      <c r="Z33" s="27"/>
      <c r="AA33" s="27"/>
    </row>
    <row r="34" spans="1:27" x14ac:dyDescent="0.25">
      <c r="A34" t="s">
        <v>444</v>
      </c>
      <c r="B34" s="27">
        <v>3</v>
      </c>
      <c r="C34" s="27"/>
      <c r="D34" s="27"/>
      <c r="E34" s="27"/>
      <c r="F34" s="27"/>
      <c r="G34" s="27"/>
      <c r="H34" s="27"/>
      <c r="I34" s="27">
        <v>4.5</v>
      </c>
      <c r="J34" s="27"/>
      <c r="K34" s="27"/>
      <c r="L34">
        <f t="shared" si="0"/>
        <v>7.5</v>
      </c>
      <c r="R34" s="27"/>
      <c r="S34" s="27"/>
      <c r="T34" s="27"/>
      <c r="U34" s="27"/>
      <c r="V34" s="27"/>
      <c r="W34" s="27"/>
      <c r="X34" s="27"/>
      <c r="Y34" s="27"/>
      <c r="Z34" s="27"/>
      <c r="AA34" s="27"/>
    </row>
    <row r="35" spans="1:27" x14ac:dyDescent="0.25">
      <c r="A35" t="s">
        <v>444</v>
      </c>
      <c r="B35" s="27">
        <v>22</v>
      </c>
      <c r="C35" s="27"/>
      <c r="D35" s="27"/>
      <c r="E35" s="27"/>
      <c r="F35" s="27"/>
      <c r="G35" s="27"/>
      <c r="H35" s="27">
        <v>116</v>
      </c>
      <c r="I35" s="27">
        <v>30</v>
      </c>
      <c r="J35" s="27"/>
      <c r="K35" s="27"/>
      <c r="L35">
        <f t="shared" si="0"/>
        <v>168</v>
      </c>
      <c r="R35" s="27"/>
      <c r="S35" s="27"/>
      <c r="T35" s="27"/>
      <c r="U35" s="27"/>
      <c r="V35" s="27"/>
      <c r="W35" s="27"/>
      <c r="X35" s="27"/>
      <c r="Y35" s="27"/>
      <c r="Z35" s="27"/>
      <c r="AA35" s="27"/>
    </row>
    <row r="36" spans="1:27" x14ac:dyDescent="0.25">
      <c r="A36" t="s">
        <v>444</v>
      </c>
      <c r="B36" s="27"/>
      <c r="C36" s="27"/>
      <c r="D36" s="27"/>
      <c r="E36" s="27"/>
      <c r="F36" s="27"/>
      <c r="G36" s="27"/>
      <c r="H36" s="27"/>
      <c r="I36" s="27">
        <v>24.75</v>
      </c>
      <c r="J36" s="27"/>
      <c r="K36" s="27"/>
      <c r="L36">
        <f t="shared" si="0"/>
        <v>24.75</v>
      </c>
      <c r="R36" s="27"/>
      <c r="S36" s="27"/>
      <c r="T36" s="27"/>
      <c r="U36" s="27"/>
      <c r="V36" s="27"/>
      <c r="W36" s="27"/>
      <c r="X36" s="27"/>
      <c r="Y36" s="27"/>
      <c r="Z36" s="27"/>
      <c r="AA36" s="27"/>
    </row>
    <row r="37" spans="1:27" x14ac:dyDescent="0.25">
      <c r="A37" t="s">
        <v>444</v>
      </c>
      <c r="B37" s="27">
        <v>6</v>
      </c>
      <c r="C37" s="27">
        <v>3</v>
      </c>
      <c r="D37" s="27"/>
      <c r="E37" s="27"/>
      <c r="F37" s="27"/>
      <c r="G37" s="27">
        <v>6</v>
      </c>
      <c r="H37" s="27"/>
      <c r="I37" s="27">
        <v>115.5</v>
      </c>
      <c r="J37" s="27"/>
      <c r="K37" s="27">
        <v>1.1299999999999999</v>
      </c>
      <c r="L37">
        <f t="shared" si="0"/>
        <v>131.63</v>
      </c>
      <c r="R37" s="27"/>
      <c r="S37" s="27"/>
      <c r="T37" s="27"/>
      <c r="U37" s="27"/>
      <c r="V37" s="27"/>
      <c r="W37" s="27"/>
      <c r="X37" s="27"/>
      <c r="Y37" s="27"/>
      <c r="Z37" s="27"/>
      <c r="AA37" s="27"/>
    </row>
    <row r="38" spans="1:27" x14ac:dyDescent="0.25">
      <c r="A38" t="s">
        <v>444</v>
      </c>
      <c r="B38" s="27">
        <v>6</v>
      </c>
      <c r="C38" s="27"/>
      <c r="D38" s="27"/>
      <c r="E38" s="27"/>
      <c r="F38" s="27"/>
      <c r="H38" s="27"/>
      <c r="I38" s="27">
        <v>2.25</v>
      </c>
      <c r="J38" s="27"/>
      <c r="K38" s="27">
        <v>9</v>
      </c>
      <c r="L38">
        <f t="shared" si="0"/>
        <v>17.25</v>
      </c>
      <c r="R38" s="27"/>
      <c r="S38" s="27"/>
      <c r="T38" s="27"/>
      <c r="U38" s="27"/>
      <c r="V38" s="27"/>
      <c r="X38" s="27"/>
      <c r="Y38" s="27"/>
      <c r="Z38" s="27"/>
      <c r="AA38" s="27"/>
    </row>
    <row r="39" spans="1:27" x14ac:dyDescent="0.25">
      <c r="A39" t="s">
        <v>444</v>
      </c>
      <c r="B39" s="27"/>
      <c r="C39" s="27">
        <v>3.5</v>
      </c>
      <c r="D39" s="27"/>
      <c r="E39" s="27"/>
      <c r="F39" s="27"/>
      <c r="G39" s="27"/>
      <c r="H39" s="27"/>
      <c r="I39" s="27"/>
      <c r="J39" s="27"/>
      <c r="K39" s="27"/>
      <c r="L39">
        <f t="shared" si="0"/>
        <v>3.5</v>
      </c>
      <c r="R39" s="27"/>
      <c r="S39" s="27"/>
      <c r="T39" s="27"/>
      <c r="U39" s="27"/>
      <c r="V39" s="27"/>
      <c r="W39" s="27"/>
      <c r="X39" s="27"/>
      <c r="Y39" s="27"/>
      <c r="Z39" s="27"/>
      <c r="AA39" s="27"/>
    </row>
    <row r="40" spans="1:27" x14ac:dyDescent="0.25">
      <c r="A40" t="s">
        <v>444</v>
      </c>
      <c r="B40" s="27"/>
      <c r="C40" s="27"/>
      <c r="D40" s="27"/>
      <c r="E40" s="27"/>
      <c r="F40" s="27"/>
      <c r="G40" s="27"/>
      <c r="H40" s="27"/>
      <c r="I40" s="27">
        <v>4.5</v>
      </c>
      <c r="J40" s="27">
        <v>11</v>
      </c>
      <c r="K40" s="27">
        <v>9</v>
      </c>
      <c r="L40">
        <f t="shared" si="0"/>
        <v>24.5</v>
      </c>
      <c r="R40" s="27"/>
      <c r="S40" s="27"/>
      <c r="T40" s="27"/>
      <c r="U40" s="27"/>
      <c r="V40" s="27"/>
      <c r="W40" s="27"/>
      <c r="X40" s="27"/>
      <c r="Y40" s="27"/>
      <c r="Z40" s="27"/>
      <c r="AA40" s="27"/>
    </row>
    <row r="41" spans="1:27" x14ac:dyDescent="0.25">
      <c r="A41" t="s">
        <v>444</v>
      </c>
      <c r="B41" s="27">
        <v>14</v>
      </c>
      <c r="C41" s="27"/>
      <c r="D41" s="27"/>
      <c r="E41" s="27"/>
      <c r="F41" s="27"/>
      <c r="G41" s="27"/>
      <c r="H41" s="27"/>
      <c r="I41" s="27"/>
      <c r="J41" s="27"/>
      <c r="K41" s="27"/>
      <c r="L41">
        <f t="shared" si="0"/>
        <v>14</v>
      </c>
      <c r="R41" s="27"/>
      <c r="S41" s="27"/>
      <c r="T41" s="27"/>
      <c r="U41" s="27"/>
      <c r="V41" s="27"/>
      <c r="W41" s="27"/>
      <c r="X41" s="27"/>
      <c r="Y41" s="27"/>
      <c r="Z41" s="27"/>
      <c r="AA41" s="27"/>
    </row>
    <row r="42" spans="1:27" x14ac:dyDescent="0.25">
      <c r="A42" t="s">
        <v>444</v>
      </c>
      <c r="B42" s="27">
        <v>54</v>
      </c>
      <c r="C42" s="27">
        <v>49</v>
      </c>
      <c r="D42" s="27"/>
      <c r="E42" s="27"/>
      <c r="F42" s="27"/>
      <c r="G42" s="27"/>
      <c r="I42" s="27">
        <v>52.5</v>
      </c>
      <c r="J42" s="27"/>
      <c r="K42" s="27">
        <v>2</v>
      </c>
      <c r="L42">
        <f t="shared" si="0"/>
        <v>157.5</v>
      </c>
      <c r="R42" s="27"/>
      <c r="S42" s="27"/>
      <c r="T42" s="27"/>
      <c r="U42" s="27"/>
      <c r="V42" s="27"/>
      <c r="W42" s="27"/>
      <c r="Y42" s="27"/>
      <c r="Z42" s="27"/>
      <c r="AA42" s="27"/>
    </row>
    <row r="43" spans="1:27" x14ac:dyDescent="0.25">
      <c r="A43" t="s">
        <v>444</v>
      </c>
      <c r="B43" s="27">
        <v>6</v>
      </c>
      <c r="C43" s="27"/>
      <c r="D43" s="27"/>
      <c r="E43" s="27"/>
      <c r="F43" s="27"/>
      <c r="G43" s="27"/>
      <c r="H43" s="27"/>
      <c r="I43" s="27"/>
      <c r="J43" s="27"/>
      <c r="K43" s="27"/>
      <c r="L43">
        <f t="shared" si="0"/>
        <v>6</v>
      </c>
      <c r="R43" s="27"/>
      <c r="S43" s="27"/>
      <c r="T43" s="27"/>
      <c r="U43" s="27"/>
      <c r="V43" s="27"/>
      <c r="W43" s="27"/>
      <c r="X43" s="27"/>
      <c r="Y43" s="27"/>
      <c r="Z43" s="27"/>
      <c r="AA43" s="27"/>
    </row>
    <row r="44" spans="1:27" x14ac:dyDescent="0.25">
      <c r="A44" t="s">
        <v>444</v>
      </c>
      <c r="B44" s="27">
        <v>31</v>
      </c>
      <c r="C44" s="27">
        <v>24</v>
      </c>
      <c r="D44" s="27"/>
      <c r="E44" s="27"/>
      <c r="F44" s="27"/>
      <c r="G44" s="27">
        <v>12</v>
      </c>
      <c r="H44" s="27">
        <v>15</v>
      </c>
      <c r="I44" s="27">
        <v>75</v>
      </c>
      <c r="J44" s="27"/>
      <c r="K44" s="27">
        <v>3.4</v>
      </c>
      <c r="L44">
        <f t="shared" si="0"/>
        <v>160.4</v>
      </c>
      <c r="R44" s="27"/>
      <c r="S44" s="27"/>
      <c r="T44" s="27"/>
      <c r="U44" s="27"/>
      <c r="V44" s="27"/>
      <c r="W44" s="27"/>
      <c r="X44" s="27"/>
      <c r="Y44" s="27"/>
      <c r="Z44" s="27"/>
      <c r="AA44" s="27"/>
    </row>
    <row r="45" spans="1:27" x14ac:dyDescent="0.25">
      <c r="A45" t="s">
        <v>444</v>
      </c>
      <c r="B45" s="27"/>
      <c r="C45" s="27"/>
      <c r="D45" s="27"/>
      <c r="E45" s="27"/>
      <c r="F45" s="27"/>
      <c r="G45" s="27"/>
      <c r="H45" s="27"/>
      <c r="I45" s="27">
        <v>33</v>
      </c>
      <c r="J45" s="27"/>
      <c r="K45" s="27"/>
      <c r="L45">
        <f t="shared" si="0"/>
        <v>33</v>
      </c>
      <c r="R45" s="27"/>
      <c r="S45" s="27"/>
      <c r="T45" s="27"/>
      <c r="U45" s="27"/>
      <c r="V45" s="27"/>
      <c r="W45" s="27"/>
      <c r="X45" s="27"/>
      <c r="Y45" s="27"/>
      <c r="Z45" s="27"/>
      <c r="AA45" s="27"/>
    </row>
    <row r="46" spans="1:27" x14ac:dyDescent="0.25">
      <c r="A46" s="86" t="s">
        <v>367</v>
      </c>
      <c r="B46" s="87">
        <f>SUM(B3:B45)</f>
        <v>420</v>
      </c>
      <c r="C46" s="87">
        <f t="shared" ref="C46:K46" si="1">SUM(C3:C45)</f>
        <v>201.5</v>
      </c>
      <c r="D46" s="87">
        <f t="shared" si="1"/>
        <v>0</v>
      </c>
      <c r="E46" s="87">
        <f t="shared" si="1"/>
        <v>0</v>
      </c>
      <c r="F46" s="87">
        <f t="shared" si="1"/>
        <v>0</v>
      </c>
      <c r="G46" s="87">
        <f t="shared" si="1"/>
        <v>24</v>
      </c>
      <c r="H46" s="87">
        <f t="shared" si="1"/>
        <v>443</v>
      </c>
      <c r="I46" s="87">
        <f t="shared" si="1"/>
        <v>824.25</v>
      </c>
      <c r="J46" s="87">
        <f t="shared" si="1"/>
        <v>33</v>
      </c>
      <c r="K46" s="87">
        <f t="shared" si="1"/>
        <v>29.029999999999998</v>
      </c>
      <c r="L46" s="87">
        <f>SUM(L3:L45)</f>
        <v>1974.7800000000002</v>
      </c>
      <c r="Q46" s="86"/>
      <c r="R46" s="87"/>
      <c r="S46" s="87"/>
      <c r="T46" s="87"/>
      <c r="U46" s="87"/>
      <c r="V46" s="87"/>
      <c r="W46" s="87"/>
      <c r="X46" s="87"/>
      <c r="Y46" s="87"/>
      <c r="Z46" s="87"/>
      <c r="AA46" s="87"/>
    </row>
    <row r="47" spans="1:27" x14ac:dyDescent="0.25">
      <c r="A47" t="s">
        <v>368</v>
      </c>
      <c r="B47">
        <v>24</v>
      </c>
      <c r="C47">
        <v>7</v>
      </c>
      <c r="I47">
        <v>13.5</v>
      </c>
      <c r="J47">
        <v>54</v>
      </c>
      <c r="K47">
        <v>3</v>
      </c>
    </row>
    <row r="48" spans="1:27" x14ac:dyDescent="0.25">
      <c r="A48" t="s">
        <v>369</v>
      </c>
      <c r="B48">
        <v>3</v>
      </c>
      <c r="C48">
        <v>1.5</v>
      </c>
      <c r="I48">
        <v>6.75</v>
      </c>
    </row>
    <row r="49" spans="1:27" x14ac:dyDescent="0.25">
      <c r="A49" s="86" t="s">
        <v>370</v>
      </c>
      <c r="B49" s="87">
        <f>SUM(B46:B48)</f>
        <v>447</v>
      </c>
      <c r="C49" s="87">
        <f t="shared" ref="C49:K49" si="2">SUM(C46:C48)</f>
        <v>210</v>
      </c>
      <c r="D49" s="87">
        <f t="shared" si="2"/>
        <v>0</v>
      </c>
      <c r="E49" s="87">
        <f t="shared" si="2"/>
        <v>0</v>
      </c>
      <c r="F49" s="87">
        <f t="shared" si="2"/>
        <v>0</v>
      </c>
      <c r="G49" s="87">
        <f t="shared" si="2"/>
        <v>24</v>
      </c>
      <c r="H49" s="87">
        <f t="shared" si="2"/>
        <v>443</v>
      </c>
      <c r="I49" s="87">
        <f t="shared" si="2"/>
        <v>844.5</v>
      </c>
      <c r="J49" s="87">
        <f t="shared" si="2"/>
        <v>87</v>
      </c>
      <c r="K49" s="87">
        <f t="shared" si="2"/>
        <v>32.03</v>
      </c>
      <c r="L49" s="87">
        <f>SUM(B49:K49)</f>
        <v>2087.5300000000002</v>
      </c>
    </row>
    <row r="51" spans="1:27" ht="15.75" x14ac:dyDescent="0.25">
      <c r="Q51" s="81"/>
      <c r="R51" s="81"/>
      <c r="S51" s="81"/>
      <c r="T51" s="81"/>
      <c r="U51" s="81"/>
      <c r="V51" s="81"/>
      <c r="W51" s="81"/>
      <c r="X51" s="81"/>
      <c r="Y51" s="81"/>
      <c r="Z51" s="81"/>
      <c r="AA51" s="81"/>
    </row>
    <row r="52" spans="1:27" ht="15.75" x14ac:dyDescent="0.25">
      <c r="Q52" s="81"/>
      <c r="R52" s="81"/>
      <c r="S52" s="81"/>
      <c r="T52" s="81"/>
      <c r="U52" s="81"/>
      <c r="V52" s="81"/>
      <c r="W52" s="81"/>
      <c r="X52" s="81"/>
      <c r="Y52" s="81"/>
      <c r="Z52" s="81"/>
      <c r="AA52" s="81"/>
    </row>
    <row r="53" spans="1:27" x14ac:dyDescent="0.25">
      <c r="Q53" s="83"/>
      <c r="R53" s="84"/>
      <c r="S53" s="84"/>
      <c r="T53" s="84"/>
      <c r="U53" s="84"/>
      <c r="V53" s="84"/>
      <c r="W53" s="84"/>
      <c r="X53" s="84"/>
      <c r="Y53" s="84"/>
      <c r="Z53" s="84"/>
      <c r="AA53" s="84"/>
    </row>
    <row r="54" spans="1:27" x14ac:dyDescent="0.25">
      <c r="C54" s="88"/>
      <c r="Q54" s="83"/>
      <c r="R54" s="84"/>
      <c r="S54" s="84"/>
      <c r="T54" s="84"/>
      <c r="U54" s="84"/>
      <c r="V54" s="84"/>
      <c r="W54" s="84"/>
      <c r="X54" s="84"/>
      <c r="Y54" s="84"/>
      <c r="Z54" s="84"/>
      <c r="AA54" s="84"/>
    </row>
    <row r="55" spans="1:27" ht="15.75" x14ac:dyDescent="0.25">
      <c r="A55" s="110" t="s">
        <v>371</v>
      </c>
      <c r="B55" s="110"/>
      <c r="C55" s="110"/>
      <c r="Q55" s="22"/>
      <c r="R55" s="85"/>
      <c r="S55" s="85"/>
      <c r="T55" s="85"/>
      <c r="U55" s="85"/>
      <c r="V55" s="85"/>
      <c r="W55" s="85"/>
      <c r="X55" s="85"/>
      <c r="Y55" s="85"/>
      <c r="Z55" s="85"/>
      <c r="AA55" s="27"/>
    </row>
    <row r="56" spans="1:27" x14ac:dyDescent="0.25">
      <c r="A56" s="112" t="s">
        <v>372</v>
      </c>
      <c r="B56" s="112"/>
      <c r="C56">
        <v>250</v>
      </c>
      <c r="R56" s="27"/>
      <c r="S56" s="27"/>
      <c r="T56" s="27"/>
      <c r="U56" s="27"/>
      <c r="V56" s="27"/>
      <c r="W56" s="27"/>
      <c r="X56" s="27"/>
      <c r="Y56" s="27"/>
      <c r="Z56" s="27"/>
      <c r="AA56" s="27"/>
    </row>
    <row r="57" spans="1:27" x14ac:dyDescent="0.25">
      <c r="A57" s="114" t="s">
        <v>373</v>
      </c>
      <c r="B57" s="114"/>
      <c r="C57" s="89"/>
      <c r="R57" s="27"/>
      <c r="S57" s="27"/>
      <c r="T57" s="27"/>
      <c r="U57" s="27"/>
      <c r="V57" s="27"/>
      <c r="W57" s="27"/>
      <c r="X57" s="27"/>
      <c r="Y57" s="27"/>
      <c r="Z57" s="27"/>
      <c r="AA57" s="27"/>
    </row>
    <row r="58" spans="1:27" ht="30" x14ac:dyDescent="0.25">
      <c r="A58" s="90" t="s">
        <v>374</v>
      </c>
      <c r="B58" s="90"/>
      <c r="C58" s="89">
        <v>100</v>
      </c>
      <c r="R58" s="27"/>
      <c r="S58" s="27"/>
      <c r="T58" s="27"/>
      <c r="U58" s="27"/>
      <c r="V58" s="27"/>
      <c r="W58" s="27"/>
      <c r="X58" s="27"/>
      <c r="Y58" s="27"/>
      <c r="Z58" s="27"/>
      <c r="AA58" s="27"/>
    </row>
    <row r="59" spans="1:27" x14ac:dyDescent="0.25">
      <c r="A59" s="113" t="s">
        <v>375</v>
      </c>
      <c r="B59" s="113"/>
      <c r="C59" s="91">
        <f>30*8*1.5</f>
        <v>360</v>
      </c>
      <c r="R59" s="27"/>
      <c r="S59" s="27"/>
      <c r="T59" s="27"/>
      <c r="U59" s="27"/>
      <c r="V59" s="27"/>
      <c r="W59" s="27"/>
      <c r="X59" s="27"/>
      <c r="Y59" s="27"/>
      <c r="Z59" s="27"/>
      <c r="AA59" s="27"/>
    </row>
    <row r="60" spans="1:27" x14ac:dyDescent="0.25">
      <c r="A60" s="113" t="s">
        <v>376</v>
      </c>
      <c r="B60" s="113"/>
      <c r="C60" s="91">
        <v>10</v>
      </c>
      <c r="R60" s="27"/>
      <c r="S60" s="27"/>
      <c r="T60" s="27"/>
      <c r="U60" s="27"/>
      <c r="V60" s="27"/>
      <c r="W60" s="27"/>
      <c r="X60" s="27"/>
      <c r="Y60" s="27"/>
      <c r="Z60" s="27"/>
      <c r="AA60" s="27"/>
    </row>
    <row r="61" spans="1:27" x14ac:dyDescent="0.25">
      <c r="A61" s="113"/>
      <c r="B61" s="113"/>
      <c r="C61" s="89"/>
      <c r="R61" s="27"/>
      <c r="S61" s="27"/>
      <c r="T61" s="27"/>
      <c r="U61" s="27"/>
      <c r="V61" s="27"/>
      <c r="W61" s="27"/>
      <c r="X61" s="27"/>
      <c r="Y61" s="27"/>
      <c r="Z61" s="27"/>
      <c r="AA61" s="27"/>
    </row>
    <row r="62" spans="1:27" ht="15.75" x14ac:dyDescent="0.25">
      <c r="A62" s="111" t="s">
        <v>138</v>
      </c>
      <c r="B62" s="111"/>
      <c r="C62" s="92">
        <f>SUM(C56:C61)</f>
        <v>720</v>
      </c>
      <c r="R62" s="27"/>
      <c r="S62" s="27"/>
      <c r="T62" s="27"/>
      <c r="U62" s="27"/>
      <c r="V62" s="27"/>
      <c r="W62" s="27"/>
      <c r="X62" s="27"/>
      <c r="Y62" s="27"/>
      <c r="Z62" s="27"/>
      <c r="AA62" s="27"/>
    </row>
    <row r="63" spans="1:27" x14ac:dyDescent="0.25">
      <c r="R63" s="27"/>
      <c r="S63" s="27"/>
      <c r="T63" s="27"/>
      <c r="U63" s="27"/>
      <c r="V63" s="27"/>
      <c r="W63" s="27"/>
      <c r="X63" s="27"/>
      <c r="Y63" s="27"/>
      <c r="Z63" s="27"/>
      <c r="AA63" s="27"/>
    </row>
    <row r="64" spans="1:27" x14ac:dyDescent="0.25">
      <c r="R64" s="27"/>
      <c r="S64" s="27"/>
      <c r="T64" s="27"/>
      <c r="U64" s="27"/>
      <c r="V64" s="27"/>
      <c r="W64" s="27"/>
      <c r="X64" s="27"/>
      <c r="Y64" s="27"/>
      <c r="Z64" s="27"/>
      <c r="AA64" s="27"/>
    </row>
    <row r="65" spans="1:27" x14ac:dyDescent="0.25">
      <c r="A65" s="86" t="s">
        <v>377</v>
      </c>
      <c r="B65" s="93">
        <f>(C62*2)+L49</f>
        <v>3527.53</v>
      </c>
      <c r="R65" s="27"/>
      <c r="S65" s="27"/>
      <c r="T65" s="27"/>
      <c r="U65" s="27"/>
      <c r="V65" s="27"/>
      <c r="W65" s="27"/>
      <c r="X65" s="27"/>
      <c r="Y65" s="27"/>
      <c r="Z65" s="27"/>
      <c r="AA65" s="27"/>
    </row>
    <row r="66" spans="1:27" x14ac:dyDescent="0.25">
      <c r="A66" t="s">
        <v>378</v>
      </c>
      <c r="B66">
        <f>9.5-1-0.2</f>
        <v>8.3000000000000007</v>
      </c>
      <c r="R66" s="27"/>
      <c r="S66" s="27"/>
      <c r="T66" s="27"/>
      <c r="U66" s="27"/>
      <c r="V66" s="27"/>
      <c r="W66" s="27"/>
      <c r="X66" s="27"/>
      <c r="Y66" s="27"/>
      <c r="Z66" s="27"/>
      <c r="AA66" s="27"/>
    </row>
    <row r="67" spans="1:27" x14ac:dyDescent="0.25">
      <c r="A67" t="s">
        <v>379</v>
      </c>
      <c r="B67" s="28">
        <f>B65/B66</f>
        <v>425.0036144578313</v>
      </c>
      <c r="R67" s="27"/>
      <c r="S67" s="27"/>
      <c r="T67" s="27"/>
      <c r="U67" s="27"/>
      <c r="V67" s="27"/>
      <c r="W67" s="27"/>
      <c r="X67" s="27"/>
      <c r="Y67" s="27"/>
      <c r="Z67" s="27"/>
      <c r="AA67" s="27"/>
    </row>
    <row r="68" spans="1:27" x14ac:dyDescent="0.25">
      <c r="R68" s="27"/>
      <c r="S68" s="27"/>
      <c r="T68" s="27"/>
      <c r="U68" s="27"/>
      <c r="V68" s="27"/>
      <c r="W68" s="27"/>
      <c r="X68" s="27"/>
      <c r="Y68" s="27"/>
      <c r="Z68" s="27"/>
      <c r="AA68" s="27"/>
    </row>
    <row r="69" spans="1:27" x14ac:dyDescent="0.25">
      <c r="R69" s="27"/>
      <c r="S69" s="27"/>
      <c r="T69" s="27"/>
      <c r="U69" s="27"/>
      <c r="V69" s="27"/>
      <c r="W69" s="27"/>
      <c r="X69" s="27"/>
      <c r="Y69" s="27"/>
      <c r="Z69" s="27"/>
      <c r="AA69" s="27"/>
    </row>
    <row r="70" spans="1:27" x14ac:dyDescent="0.25">
      <c r="A70" t="s">
        <v>380</v>
      </c>
      <c r="R70" s="27"/>
      <c r="S70" s="27"/>
      <c r="T70" s="27"/>
      <c r="U70" s="27"/>
      <c r="V70" s="27"/>
      <c r="W70" s="27"/>
      <c r="X70" s="27"/>
      <c r="Y70" s="27"/>
      <c r="Z70" s="27"/>
      <c r="AA70" s="27"/>
    </row>
    <row r="71" spans="1:27" x14ac:dyDescent="0.25">
      <c r="R71" s="27"/>
      <c r="S71" s="27"/>
      <c r="T71" s="27"/>
      <c r="U71" s="27"/>
      <c r="V71" s="27"/>
      <c r="W71" s="27"/>
      <c r="X71" s="27"/>
      <c r="Y71" s="27"/>
      <c r="Z71" s="27"/>
      <c r="AA71" s="27"/>
    </row>
    <row r="72" spans="1:27" x14ac:dyDescent="0.25">
      <c r="R72" s="27"/>
      <c r="S72" s="27"/>
      <c r="T72" s="27"/>
      <c r="U72" s="27"/>
      <c r="V72" s="27"/>
      <c r="W72" s="27"/>
      <c r="X72" s="27"/>
      <c r="Y72" s="27"/>
      <c r="Z72" s="27"/>
      <c r="AA72" s="27"/>
    </row>
    <row r="73" spans="1:27" x14ac:dyDescent="0.25">
      <c r="R73" s="27"/>
      <c r="S73" s="27"/>
      <c r="T73" s="27"/>
      <c r="U73" s="27"/>
      <c r="V73" s="27"/>
      <c r="W73" s="27"/>
      <c r="X73" s="27"/>
      <c r="Y73" s="27"/>
      <c r="Z73" s="27"/>
      <c r="AA73" s="27"/>
    </row>
    <row r="74" spans="1:27" x14ac:dyDescent="0.25">
      <c r="A74" s="86" t="s">
        <v>381</v>
      </c>
      <c r="B74" s="86"/>
      <c r="C74" s="86"/>
      <c r="R74" s="27"/>
      <c r="S74" s="27"/>
      <c r="T74" s="27"/>
      <c r="U74" s="27"/>
      <c r="V74" s="27"/>
      <c r="W74" s="27"/>
      <c r="X74" s="27"/>
      <c r="Y74" s="27"/>
      <c r="Z74" s="27"/>
      <c r="AA74" s="27"/>
    </row>
    <row r="75" spans="1:27" x14ac:dyDescent="0.25">
      <c r="A75" t="s">
        <v>382</v>
      </c>
      <c r="C75" s="88">
        <v>4278000</v>
      </c>
      <c r="R75" s="27"/>
      <c r="S75" s="27"/>
      <c r="T75" s="27"/>
      <c r="U75" s="27"/>
      <c r="V75" s="27"/>
      <c r="W75" s="27"/>
      <c r="X75" s="27"/>
      <c r="Y75" s="27"/>
      <c r="Z75" s="27"/>
      <c r="AA75" s="27"/>
    </row>
    <row r="76" spans="1:27" x14ac:dyDescent="0.25">
      <c r="A76" t="s">
        <v>383</v>
      </c>
      <c r="C76" s="88">
        <v>9278000</v>
      </c>
      <c r="R76" s="27"/>
      <c r="S76" s="27"/>
      <c r="T76" s="27"/>
      <c r="U76" s="27"/>
      <c r="V76" s="27"/>
      <c r="W76" s="27"/>
      <c r="X76" s="27"/>
      <c r="Y76" s="27"/>
      <c r="Z76" s="27"/>
      <c r="AA76" s="27"/>
    </row>
    <row r="77" spans="1:27" x14ac:dyDescent="0.25">
      <c r="A77" t="s">
        <v>384</v>
      </c>
      <c r="C77" s="88">
        <v>500000</v>
      </c>
      <c r="R77" s="27"/>
      <c r="S77" s="27"/>
      <c r="T77" s="27"/>
      <c r="U77" s="27"/>
      <c r="V77" s="27"/>
      <c r="W77" s="27"/>
      <c r="X77" s="27"/>
      <c r="Y77" s="27"/>
      <c r="Z77" s="27"/>
      <c r="AA77" s="27"/>
    </row>
    <row r="78" spans="1:27" x14ac:dyDescent="0.25">
      <c r="A78" t="s">
        <v>385</v>
      </c>
      <c r="C78" s="88">
        <f>SUM(C75:C77)</f>
        <v>14056000</v>
      </c>
      <c r="R78" s="27"/>
      <c r="S78" s="27"/>
      <c r="T78" s="27"/>
      <c r="U78" s="27"/>
      <c r="V78" s="27"/>
      <c r="W78" s="27"/>
      <c r="X78" s="27"/>
      <c r="Y78" s="27"/>
      <c r="Z78" s="27"/>
      <c r="AA78" s="27"/>
    </row>
    <row r="79" spans="1:27" x14ac:dyDescent="0.25">
      <c r="R79" s="27"/>
      <c r="S79" s="27"/>
      <c r="T79" s="27"/>
      <c r="U79" s="27"/>
      <c r="V79" s="27"/>
      <c r="W79" s="27"/>
      <c r="X79" s="27"/>
      <c r="Y79" s="27"/>
      <c r="Z79" s="27"/>
      <c r="AA79" s="27"/>
    </row>
    <row r="80" spans="1:27" x14ac:dyDescent="0.25">
      <c r="A80" t="s">
        <v>386</v>
      </c>
      <c r="C80" s="94">
        <f>12+1+0.2</f>
        <v>13.2</v>
      </c>
      <c r="R80" s="27"/>
      <c r="S80" s="27"/>
      <c r="T80" s="27"/>
      <c r="U80" s="27"/>
      <c r="V80" s="27"/>
      <c r="W80" s="27"/>
      <c r="X80" s="27"/>
      <c r="Y80" s="27"/>
      <c r="Z80" s="27"/>
      <c r="AA80" s="27"/>
    </row>
    <row r="81" spans="1:27" x14ac:dyDescent="0.25">
      <c r="A81" s="86" t="s">
        <v>387</v>
      </c>
      <c r="B81" s="86"/>
      <c r="C81" s="95">
        <f>SUM(C75:C77)/C80</f>
        <v>1064848.4848484849</v>
      </c>
      <c r="R81" s="27"/>
      <c r="S81" s="27"/>
      <c r="T81" s="27"/>
      <c r="U81" s="27"/>
      <c r="V81" s="27"/>
      <c r="W81" s="27"/>
      <c r="X81" s="27"/>
      <c r="Y81" s="27"/>
      <c r="Z81" s="27"/>
      <c r="AA81" s="27"/>
    </row>
    <row r="82" spans="1:27" x14ac:dyDescent="0.25">
      <c r="R82" s="27"/>
      <c r="S82" s="27"/>
      <c r="T82" s="27"/>
      <c r="U82" s="27"/>
      <c r="V82" s="27"/>
      <c r="W82" s="27"/>
      <c r="X82" s="27"/>
      <c r="Y82" s="27"/>
      <c r="Z82" s="27"/>
      <c r="AA82" s="27"/>
    </row>
    <row r="83" spans="1:27" x14ac:dyDescent="0.25">
      <c r="R83" s="27"/>
      <c r="S83" s="27"/>
      <c r="T83" s="27"/>
      <c r="U83" s="27"/>
      <c r="V83" s="27"/>
      <c r="W83" s="27"/>
      <c r="X83" s="27"/>
      <c r="Y83" s="27"/>
      <c r="Z83" s="27"/>
      <c r="AA83" s="27"/>
    </row>
    <row r="84" spans="1:27" x14ac:dyDescent="0.25">
      <c r="R84" s="27"/>
      <c r="S84" s="27"/>
      <c r="T84" s="27"/>
      <c r="U84" s="27"/>
      <c r="V84" s="27"/>
      <c r="W84" s="27"/>
      <c r="X84" s="27"/>
      <c r="Y84" s="27"/>
      <c r="Z84" s="27"/>
      <c r="AA84" s="27"/>
    </row>
    <row r="85" spans="1:27" x14ac:dyDescent="0.25">
      <c r="Q85" s="86"/>
      <c r="R85" s="87"/>
      <c r="S85" s="87"/>
      <c r="T85" s="87"/>
      <c r="U85" s="87"/>
      <c r="V85" s="87"/>
      <c r="W85" s="87"/>
      <c r="X85" s="87"/>
      <c r="Y85" s="87"/>
      <c r="Z85" s="87"/>
      <c r="AA85" s="87"/>
    </row>
    <row r="89" spans="1:27" ht="15.75" x14ac:dyDescent="0.25">
      <c r="Q89" s="81"/>
      <c r="R89" s="81"/>
      <c r="S89" s="81"/>
      <c r="T89" s="81"/>
      <c r="U89" s="81"/>
      <c r="V89" s="81"/>
      <c r="W89" s="81"/>
      <c r="X89" s="81"/>
      <c r="Y89" s="81"/>
      <c r="Z89" s="81"/>
      <c r="AA89" s="81"/>
    </row>
    <row r="90" spans="1:27" x14ac:dyDescent="0.25">
      <c r="Q90" s="83"/>
      <c r="R90" s="84"/>
      <c r="S90" s="84"/>
      <c r="T90" s="84"/>
      <c r="U90" s="84"/>
      <c r="V90" s="84"/>
      <c r="W90" s="84"/>
      <c r="X90" s="84"/>
      <c r="Y90" s="84"/>
      <c r="Z90" s="84"/>
      <c r="AA90" s="84"/>
    </row>
    <row r="91" spans="1:27" x14ac:dyDescent="0.25">
      <c r="Q91" s="22"/>
      <c r="R91" s="85"/>
      <c r="S91" s="85"/>
      <c r="T91" s="85"/>
      <c r="U91" s="85"/>
      <c r="V91" s="85"/>
      <c r="W91" s="85"/>
      <c r="X91" s="85"/>
      <c r="Y91" s="85"/>
      <c r="Z91" s="85"/>
      <c r="AA91" s="27"/>
    </row>
    <row r="92" spans="1:27" x14ac:dyDescent="0.25">
      <c r="R92" s="27"/>
      <c r="S92" s="27"/>
      <c r="T92" s="27"/>
      <c r="U92" s="27"/>
      <c r="V92" s="27"/>
      <c r="W92" s="27"/>
      <c r="X92" s="27"/>
      <c r="Y92" s="27"/>
      <c r="Z92" s="27"/>
      <c r="AA92" s="27"/>
    </row>
    <row r="93" spans="1:27" x14ac:dyDescent="0.25">
      <c r="R93" s="27"/>
      <c r="S93" s="27"/>
      <c r="T93" s="27"/>
      <c r="U93" s="27"/>
      <c r="V93" s="27"/>
      <c r="W93" s="27"/>
      <c r="X93" s="27"/>
      <c r="Y93" s="27"/>
      <c r="Z93" s="27"/>
      <c r="AA93" s="27"/>
    </row>
    <row r="94" spans="1:27" x14ac:dyDescent="0.25">
      <c r="R94" s="27"/>
      <c r="S94" s="27"/>
      <c r="T94" s="27"/>
      <c r="U94" s="27"/>
      <c r="V94" s="27"/>
      <c r="W94" s="27"/>
      <c r="X94" s="27"/>
      <c r="Y94" s="27"/>
      <c r="Z94" s="27"/>
      <c r="AA94" s="27"/>
    </row>
    <row r="95" spans="1:27" x14ac:dyDescent="0.25">
      <c r="R95" s="27"/>
      <c r="S95" s="27"/>
      <c r="T95" s="27"/>
      <c r="U95" s="27"/>
      <c r="V95" s="27"/>
      <c r="W95" s="27"/>
      <c r="X95" s="27"/>
      <c r="Y95" s="27"/>
      <c r="Z95" s="27"/>
      <c r="AA95" s="27"/>
    </row>
    <row r="96" spans="1:27" x14ac:dyDescent="0.25">
      <c r="R96" s="27"/>
      <c r="S96" s="27"/>
      <c r="T96" s="27"/>
      <c r="U96" s="27"/>
      <c r="V96" s="27"/>
      <c r="W96" s="27"/>
      <c r="X96" s="27"/>
      <c r="Y96" s="27"/>
      <c r="Z96" s="27"/>
      <c r="AA96" s="27"/>
    </row>
    <row r="97" spans="18:27" x14ac:dyDescent="0.25">
      <c r="R97" s="27"/>
      <c r="S97" s="27"/>
      <c r="T97" s="27"/>
      <c r="U97" s="27"/>
      <c r="V97" s="27"/>
      <c r="W97" s="27"/>
      <c r="X97" s="27"/>
      <c r="Y97" s="27"/>
      <c r="Z97" s="27"/>
      <c r="AA97" s="27"/>
    </row>
    <row r="98" spans="18:27" x14ac:dyDescent="0.25">
      <c r="R98" s="27"/>
      <c r="S98" s="27"/>
      <c r="T98" s="27"/>
      <c r="U98" s="27"/>
      <c r="V98" s="27"/>
      <c r="W98" s="27"/>
      <c r="X98" s="27"/>
      <c r="Y98" s="27"/>
      <c r="Z98" s="27"/>
      <c r="AA98" s="27"/>
    </row>
    <row r="99" spans="18:27" x14ac:dyDescent="0.25">
      <c r="R99" s="27"/>
      <c r="S99" s="27"/>
      <c r="T99" s="27"/>
      <c r="U99" s="27"/>
      <c r="V99" s="27"/>
      <c r="W99" s="27"/>
      <c r="X99" s="27"/>
      <c r="Y99" s="27"/>
      <c r="Z99" s="27"/>
      <c r="AA99" s="27"/>
    </row>
    <row r="100" spans="18:27" x14ac:dyDescent="0.25">
      <c r="R100" s="27"/>
      <c r="S100" s="27"/>
      <c r="T100" s="27"/>
      <c r="U100" s="27"/>
      <c r="V100" s="27"/>
      <c r="W100" s="27"/>
      <c r="X100" s="27"/>
      <c r="Y100" s="27"/>
      <c r="Z100" s="27"/>
      <c r="AA100" s="27"/>
    </row>
    <row r="101" spans="18:27" x14ac:dyDescent="0.25">
      <c r="R101" s="27"/>
      <c r="S101" s="27"/>
      <c r="T101" s="27"/>
      <c r="U101" s="27"/>
      <c r="V101" s="27"/>
      <c r="W101" s="27"/>
      <c r="X101" s="27"/>
      <c r="Y101" s="27"/>
      <c r="Z101" s="27"/>
      <c r="AA101" s="27"/>
    </row>
    <row r="102" spans="18:27" x14ac:dyDescent="0.25">
      <c r="R102" s="27"/>
      <c r="S102" s="27"/>
      <c r="T102" s="27"/>
      <c r="U102" s="27"/>
      <c r="V102" s="27"/>
      <c r="W102" s="27"/>
      <c r="X102" s="27"/>
      <c r="Y102" s="27"/>
      <c r="Z102" s="27"/>
      <c r="AA102" s="27"/>
    </row>
    <row r="103" spans="18:27" x14ac:dyDescent="0.25">
      <c r="R103" s="27"/>
      <c r="S103" s="27"/>
      <c r="T103" s="27"/>
      <c r="U103" s="27"/>
      <c r="V103" s="27"/>
      <c r="W103" s="27"/>
      <c r="X103" s="27"/>
      <c r="Y103" s="27"/>
      <c r="Z103" s="27"/>
      <c r="AA103" s="27"/>
    </row>
    <row r="104" spans="18:27" x14ac:dyDescent="0.25">
      <c r="AA104" s="27"/>
    </row>
    <row r="105" spans="18:27" x14ac:dyDescent="0.25">
      <c r="R105" s="27"/>
      <c r="S105" s="27"/>
      <c r="T105" s="27"/>
      <c r="U105" s="27"/>
      <c r="V105" s="27"/>
      <c r="W105" s="27"/>
      <c r="X105" s="27"/>
      <c r="Y105" s="27"/>
      <c r="Z105" s="27"/>
      <c r="AA105" s="27"/>
    </row>
    <row r="106" spans="18:27" x14ac:dyDescent="0.25">
      <c r="R106" s="27"/>
      <c r="S106" s="27"/>
      <c r="T106" s="27"/>
      <c r="U106" s="27"/>
      <c r="V106" s="27"/>
      <c r="W106" s="27"/>
      <c r="X106" s="27"/>
      <c r="Y106" s="27"/>
      <c r="Z106" s="27"/>
      <c r="AA106" s="27"/>
    </row>
    <row r="107" spans="18:27" x14ac:dyDescent="0.25">
      <c r="R107" s="27"/>
      <c r="S107" s="27"/>
      <c r="T107" s="27"/>
      <c r="U107" s="27"/>
      <c r="V107" s="27"/>
      <c r="W107" s="27"/>
      <c r="X107" s="27"/>
      <c r="Y107" s="27"/>
      <c r="Z107" s="27"/>
      <c r="AA107" s="27"/>
    </row>
    <row r="108" spans="18:27" x14ac:dyDescent="0.25">
      <c r="R108" s="27"/>
      <c r="S108" s="27"/>
      <c r="T108" s="27"/>
      <c r="U108" s="27"/>
      <c r="V108" s="27"/>
      <c r="W108" s="27"/>
      <c r="X108" s="27"/>
      <c r="Y108" s="27"/>
      <c r="Z108" s="27"/>
      <c r="AA108" s="27"/>
    </row>
    <row r="109" spans="18:27" x14ac:dyDescent="0.25">
      <c r="R109" s="27"/>
      <c r="S109" s="27"/>
      <c r="T109" s="27"/>
      <c r="U109" s="27"/>
      <c r="V109" s="27"/>
      <c r="W109" s="27"/>
      <c r="X109" s="27"/>
      <c r="Y109" s="27"/>
      <c r="Z109" s="27"/>
      <c r="AA109" s="27"/>
    </row>
    <row r="110" spans="18:27" x14ac:dyDescent="0.25">
      <c r="R110" s="27"/>
      <c r="S110" s="27"/>
      <c r="T110" s="27"/>
      <c r="U110" s="27"/>
      <c r="V110" s="27"/>
      <c r="W110" s="27"/>
      <c r="X110" s="27"/>
      <c r="Y110" s="27"/>
      <c r="Z110" s="27"/>
      <c r="AA110" s="27"/>
    </row>
    <row r="111" spans="18:27" x14ac:dyDescent="0.25">
      <c r="R111" s="27"/>
      <c r="S111" s="27"/>
      <c r="T111" s="27"/>
      <c r="U111" s="27"/>
      <c r="V111" s="27"/>
      <c r="W111" s="27"/>
      <c r="X111" s="27"/>
      <c r="Y111" s="27"/>
      <c r="Z111" s="27"/>
      <c r="AA111" s="27"/>
    </row>
    <row r="112" spans="18:27" x14ac:dyDescent="0.25">
      <c r="R112" s="27"/>
      <c r="S112" s="27"/>
      <c r="T112" s="27"/>
      <c r="U112" s="27"/>
      <c r="V112" s="27"/>
      <c r="W112" s="27"/>
      <c r="X112" s="27"/>
      <c r="Y112" s="27"/>
      <c r="Z112" s="27"/>
      <c r="AA112" s="27"/>
    </row>
    <row r="113" spans="17:27" x14ac:dyDescent="0.25">
      <c r="R113" s="27"/>
      <c r="S113" s="27"/>
      <c r="T113" s="27"/>
      <c r="U113" s="27"/>
      <c r="V113" s="27"/>
      <c r="W113" s="27"/>
      <c r="X113" s="27"/>
      <c r="Y113" s="27"/>
      <c r="Z113" s="27"/>
      <c r="AA113" s="27"/>
    </row>
    <row r="114" spans="17:27" x14ac:dyDescent="0.25">
      <c r="R114" s="27"/>
      <c r="S114" s="27"/>
      <c r="T114" s="27"/>
      <c r="U114" s="27"/>
      <c r="V114" s="27"/>
      <c r="W114" s="27"/>
      <c r="X114" s="27"/>
      <c r="Y114" s="27"/>
      <c r="Z114" s="27"/>
      <c r="AA114" s="27"/>
    </row>
    <row r="115" spans="17:27" x14ac:dyDescent="0.25">
      <c r="R115" s="27"/>
      <c r="S115" s="27"/>
      <c r="T115" s="27"/>
      <c r="U115" s="27"/>
      <c r="V115" s="27"/>
      <c r="W115" s="27"/>
      <c r="X115" s="27"/>
      <c r="Y115" s="27"/>
      <c r="Z115" s="27"/>
      <c r="AA115" s="27"/>
    </row>
    <row r="116" spans="17:27" x14ac:dyDescent="0.25">
      <c r="Q116" s="86"/>
      <c r="R116" s="87"/>
      <c r="S116" s="87"/>
      <c r="T116" s="87"/>
      <c r="U116" s="87"/>
      <c r="V116" s="87"/>
      <c r="W116" s="87"/>
      <c r="X116" s="87"/>
      <c r="Y116" s="87"/>
      <c r="Z116" s="87"/>
      <c r="AA116" s="87"/>
    </row>
  </sheetData>
  <mergeCells count="7">
    <mergeCell ref="A62:B62"/>
    <mergeCell ref="A55:C55"/>
    <mergeCell ref="A56:B56"/>
    <mergeCell ref="A57:B57"/>
    <mergeCell ref="A59:B59"/>
    <mergeCell ref="A60:B60"/>
    <mergeCell ref="A61:B6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5"/>
  <sheetViews>
    <sheetView topLeftCell="A31" workbookViewId="0">
      <selection activeCell="T24" sqref="T24"/>
    </sheetView>
  </sheetViews>
  <sheetFormatPr defaultRowHeight="15" x14ac:dyDescent="0.25"/>
  <cols>
    <col min="1" max="1" width="30.28515625" customWidth="1"/>
    <col min="22" max="22" width="29.5703125" customWidth="1"/>
  </cols>
  <sheetData>
    <row r="1" spans="1:32" ht="15.75" x14ac:dyDescent="0.25">
      <c r="A1" s="81" t="s">
        <v>388</v>
      </c>
      <c r="B1" s="82" t="s">
        <v>303</v>
      </c>
      <c r="C1" s="82" t="s">
        <v>359</v>
      </c>
      <c r="D1" s="82" t="s">
        <v>360</v>
      </c>
      <c r="E1" s="82" t="s">
        <v>361</v>
      </c>
      <c r="F1" s="82" t="s">
        <v>362</v>
      </c>
      <c r="G1" s="82" t="s">
        <v>363</v>
      </c>
      <c r="H1" s="82" t="s">
        <v>364</v>
      </c>
      <c r="I1" s="82" t="s">
        <v>304</v>
      </c>
      <c r="J1" s="82" t="s">
        <v>365</v>
      </c>
      <c r="K1" s="82" t="s">
        <v>306</v>
      </c>
      <c r="L1" s="82" t="s">
        <v>138</v>
      </c>
      <c r="V1" s="81"/>
      <c r="W1" s="81"/>
      <c r="X1" s="81"/>
      <c r="Y1" s="81"/>
      <c r="Z1" s="81"/>
      <c r="AA1" s="81"/>
      <c r="AB1" s="81"/>
      <c r="AC1" s="81"/>
      <c r="AD1" s="81"/>
      <c r="AE1" s="81"/>
      <c r="AF1" s="81"/>
    </row>
    <row r="2" spans="1:32" x14ac:dyDescent="0.25">
      <c r="A2" s="83" t="s">
        <v>309</v>
      </c>
      <c r="B2" s="84" t="s">
        <v>310</v>
      </c>
      <c r="C2" s="84" t="s">
        <v>311</v>
      </c>
      <c r="D2" s="84">
        <v>3.5</v>
      </c>
      <c r="E2" s="84" t="s">
        <v>366</v>
      </c>
      <c r="F2" s="84">
        <v>2.5</v>
      </c>
      <c r="G2" s="84" t="s">
        <v>310</v>
      </c>
      <c r="H2" s="84" t="s">
        <v>310</v>
      </c>
      <c r="I2" s="84">
        <v>3</v>
      </c>
      <c r="J2" s="84" t="s">
        <v>310</v>
      </c>
      <c r="K2" s="84" t="s">
        <v>312</v>
      </c>
      <c r="L2" s="84"/>
      <c r="V2" s="83"/>
      <c r="W2" s="84"/>
      <c r="X2" s="84"/>
      <c r="Y2" s="84"/>
      <c r="Z2" s="84"/>
      <c r="AA2" s="84"/>
      <c r="AB2" s="84"/>
      <c r="AC2" s="84"/>
      <c r="AD2" s="84"/>
      <c r="AE2" s="84"/>
      <c r="AF2" s="84"/>
    </row>
    <row r="3" spans="1:32" x14ac:dyDescent="0.25">
      <c r="A3" t="s">
        <v>444</v>
      </c>
      <c r="B3">
        <v>32</v>
      </c>
      <c r="C3">
        <v>17</v>
      </c>
      <c r="I3">
        <v>10.5</v>
      </c>
      <c r="L3">
        <f>SUM(B3:K3)</f>
        <v>59.5</v>
      </c>
      <c r="W3" s="27"/>
      <c r="X3" s="27"/>
      <c r="Y3" s="27"/>
      <c r="Z3" s="27"/>
      <c r="AA3" s="27"/>
      <c r="AB3" s="27"/>
      <c r="AC3" s="27"/>
      <c r="AD3" s="27"/>
      <c r="AE3" s="27"/>
      <c r="AF3" s="27"/>
    </row>
    <row r="4" spans="1:32" x14ac:dyDescent="0.25">
      <c r="A4" t="s">
        <v>444</v>
      </c>
      <c r="B4">
        <v>24</v>
      </c>
      <c r="C4">
        <v>65.5</v>
      </c>
      <c r="H4">
        <v>7</v>
      </c>
      <c r="K4">
        <v>28.5</v>
      </c>
      <c r="L4">
        <f t="shared" ref="L4:L43" si="0">SUM(B4:K4)</f>
        <v>125</v>
      </c>
      <c r="W4" s="27"/>
      <c r="X4" s="27"/>
      <c r="Y4" s="27"/>
      <c r="Z4" s="27"/>
      <c r="AA4" s="27"/>
      <c r="AB4" s="27"/>
      <c r="AC4" s="27"/>
      <c r="AD4" s="27"/>
      <c r="AE4" s="27"/>
      <c r="AF4" s="27"/>
    </row>
    <row r="5" spans="1:32" x14ac:dyDescent="0.25">
      <c r="A5" t="s">
        <v>444</v>
      </c>
      <c r="I5">
        <v>16.5</v>
      </c>
      <c r="L5">
        <f t="shared" si="0"/>
        <v>16.5</v>
      </c>
      <c r="W5" s="27"/>
      <c r="X5" s="27"/>
      <c r="Y5" s="27"/>
      <c r="Z5" s="27"/>
      <c r="AA5" s="27"/>
      <c r="AB5" s="27"/>
      <c r="AC5" s="27"/>
      <c r="AD5" s="27"/>
      <c r="AE5" s="27"/>
      <c r="AF5" s="27"/>
    </row>
    <row r="6" spans="1:32" x14ac:dyDescent="0.25">
      <c r="A6" t="s">
        <v>444</v>
      </c>
      <c r="C6">
        <v>20</v>
      </c>
      <c r="L6">
        <f t="shared" si="0"/>
        <v>20</v>
      </c>
      <c r="W6" s="27"/>
      <c r="X6" s="27"/>
      <c r="Y6" s="27"/>
      <c r="Z6" s="27"/>
      <c r="AA6" s="27"/>
      <c r="AB6" s="27"/>
      <c r="AC6" s="27"/>
      <c r="AD6" s="27"/>
      <c r="AE6" s="27"/>
      <c r="AF6" s="27"/>
    </row>
    <row r="7" spans="1:32" x14ac:dyDescent="0.25">
      <c r="A7" t="s">
        <v>444</v>
      </c>
      <c r="B7">
        <v>3</v>
      </c>
      <c r="C7">
        <v>24</v>
      </c>
      <c r="L7">
        <f t="shared" si="0"/>
        <v>27</v>
      </c>
      <c r="W7" s="27"/>
      <c r="X7" s="27"/>
      <c r="Y7" s="27"/>
      <c r="Z7" s="27"/>
      <c r="AA7" s="27"/>
      <c r="AB7" s="27"/>
      <c r="AC7" s="27"/>
      <c r="AD7" s="27"/>
      <c r="AE7" s="27"/>
      <c r="AF7" s="27"/>
    </row>
    <row r="8" spans="1:32" x14ac:dyDescent="0.25">
      <c r="A8" t="s">
        <v>444</v>
      </c>
      <c r="C8">
        <v>48</v>
      </c>
      <c r="L8">
        <f t="shared" si="0"/>
        <v>48</v>
      </c>
      <c r="Y8" s="27"/>
      <c r="Z8" s="27"/>
      <c r="AA8" s="27"/>
      <c r="AB8" s="27"/>
      <c r="AC8" s="27"/>
      <c r="AD8" s="27"/>
      <c r="AE8" s="27"/>
      <c r="AF8" s="27"/>
    </row>
    <row r="9" spans="1:32" x14ac:dyDescent="0.25">
      <c r="A9" t="s">
        <v>444</v>
      </c>
      <c r="B9">
        <v>21</v>
      </c>
      <c r="C9">
        <v>21</v>
      </c>
      <c r="J9">
        <v>22</v>
      </c>
      <c r="K9">
        <v>3</v>
      </c>
      <c r="L9">
        <f t="shared" si="0"/>
        <v>67</v>
      </c>
      <c r="W9" s="27"/>
      <c r="X9" s="27"/>
      <c r="Y9" s="27"/>
      <c r="Z9" s="27"/>
      <c r="AA9" s="27"/>
      <c r="AB9" s="27"/>
      <c r="AC9" s="27"/>
      <c r="AD9" s="27"/>
      <c r="AE9" s="27"/>
      <c r="AF9" s="27"/>
    </row>
    <row r="10" spans="1:32" x14ac:dyDescent="0.25">
      <c r="A10" t="s">
        <v>444</v>
      </c>
      <c r="B10">
        <v>11</v>
      </c>
      <c r="L10">
        <f t="shared" si="0"/>
        <v>11</v>
      </c>
      <c r="W10" s="27"/>
      <c r="X10" s="27"/>
      <c r="Y10" s="27"/>
      <c r="Z10" s="27"/>
      <c r="AA10" s="27"/>
      <c r="AB10" s="27"/>
      <c r="AC10" s="27"/>
      <c r="AD10" s="27"/>
      <c r="AE10" s="27"/>
      <c r="AF10" s="27"/>
    </row>
    <row r="11" spans="1:32" x14ac:dyDescent="0.25">
      <c r="A11" t="s">
        <v>444</v>
      </c>
      <c r="B11">
        <v>9</v>
      </c>
      <c r="C11">
        <v>10</v>
      </c>
      <c r="I11">
        <v>30</v>
      </c>
      <c r="K11">
        <v>4</v>
      </c>
      <c r="L11">
        <f t="shared" si="0"/>
        <v>53</v>
      </c>
      <c r="W11" s="27"/>
      <c r="X11" s="27"/>
      <c r="Y11" s="27"/>
      <c r="Z11" s="27"/>
      <c r="AA11" s="27"/>
      <c r="AB11" s="27"/>
      <c r="AC11" s="27"/>
      <c r="AD11" s="27"/>
      <c r="AE11" s="27"/>
      <c r="AF11" s="27"/>
    </row>
    <row r="12" spans="1:32" x14ac:dyDescent="0.25">
      <c r="A12" t="s">
        <v>444</v>
      </c>
      <c r="B12">
        <v>10</v>
      </c>
      <c r="C12">
        <v>24</v>
      </c>
      <c r="L12">
        <f t="shared" si="0"/>
        <v>34</v>
      </c>
      <c r="W12" s="27"/>
      <c r="X12" s="27"/>
      <c r="Y12" s="27"/>
      <c r="Z12" s="27"/>
      <c r="AA12" s="27"/>
      <c r="AB12" s="27"/>
      <c r="AC12" s="27"/>
      <c r="AD12" s="27"/>
      <c r="AE12" s="27"/>
      <c r="AF12" s="27"/>
    </row>
    <row r="13" spans="1:32" x14ac:dyDescent="0.25">
      <c r="A13" t="s">
        <v>444</v>
      </c>
      <c r="B13">
        <v>6</v>
      </c>
      <c r="L13">
        <f t="shared" si="0"/>
        <v>6</v>
      </c>
      <c r="W13" s="27"/>
      <c r="X13" s="27"/>
      <c r="Y13" s="27"/>
      <c r="Z13" s="27"/>
      <c r="AA13" s="27"/>
      <c r="AB13" s="27"/>
      <c r="AC13" s="27"/>
      <c r="AD13" s="27"/>
      <c r="AE13" s="27"/>
      <c r="AF13" s="27"/>
    </row>
    <row r="14" spans="1:32" x14ac:dyDescent="0.25">
      <c r="A14" t="s">
        <v>444</v>
      </c>
      <c r="C14">
        <v>10</v>
      </c>
      <c r="L14">
        <f t="shared" si="0"/>
        <v>10</v>
      </c>
      <c r="W14" s="27"/>
      <c r="X14" s="27"/>
      <c r="Y14" s="27"/>
      <c r="Z14" s="27"/>
      <c r="AA14" s="27"/>
      <c r="AB14" s="27"/>
      <c r="AC14" s="27"/>
      <c r="AD14" s="27"/>
      <c r="AE14" s="27"/>
      <c r="AF14" s="27"/>
    </row>
    <row r="15" spans="1:32" x14ac:dyDescent="0.25">
      <c r="A15" t="s">
        <v>444</v>
      </c>
      <c r="C15">
        <v>21.5</v>
      </c>
      <c r="I15">
        <v>4.5</v>
      </c>
      <c r="L15">
        <f t="shared" si="0"/>
        <v>26</v>
      </c>
      <c r="W15" s="27"/>
      <c r="X15" s="27"/>
      <c r="Y15" s="27"/>
      <c r="Z15" s="27"/>
      <c r="AA15" s="27"/>
      <c r="AB15" s="27"/>
      <c r="AC15" s="27"/>
      <c r="AD15" s="27"/>
      <c r="AE15" s="27"/>
      <c r="AF15" s="27"/>
    </row>
    <row r="16" spans="1:32" x14ac:dyDescent="0.25">
      <c r="A16" t="s">
        <v>444</v>
      </c>
      <c r="C16">
        <v>24</v>
      </c>
      <c r="L16">
        <f t="shared" si="0"/>
        <v>24</v>
      </c>
      <c r="W16" s="27"/>
      <c r="X16" s="27"/>
      <c r="Y16" s="27"/>
      <c r="Z16" s="27"/>
      <c r="AA16" s="27"/>
      <c r="AB16" s="27"/>
      <c r="AC16" s="27"/>
      <c r="AD16" s="27"/>
      <c r="AE16" s="27"/>
      <c r="AF16" s="27"/>
    </row>
    <row r="17" spans="1:32" x14ac:dyDescent="0.25">
      <c r="A17" t="s">
        <v>444</v>
      </c>
      <c r="C17">
        <v>36</v>
      </c>
      <c r="L17">
        <f t="shared" si="0"/>
        <v>36</v>
      </c>
      <c r="W17" s="27"/>
      <c r="X17" s="27"/>
      <c r="Y17" s="27"/>
      <c r="Z17" s="27"/>
      <c r="AA17" s="27"/>
      <c r="AB17" s="27"/>
      <c r="AC17" s="27"/>
      <c r="AD17" s="27"/>
      <c r="AE17" s="27"/>
      <c r="AF17" s="27"/>
    </row>
    <row r="18" spans="1:32" x14ac:dyDescent="0.25">
      <c r="A18" t="s">
        <v>444</v>
      </c>
      <c r="C18">
        <v>5</v>
      </c>
      <c r="L18">
        <f t="shared" si="0"/>
        <v>5</v>
      </c>
      <c r="W18" s="27"/>
      <c r="X18" s="27"/>
      <c r="Y18" s="27"/>
      <c r="Z18" s="27"/>
      <c r="AA18" s="27"/>
      <c r="AB18" s="27"/>
      <c r="AC18" s="27"/>
      <c r="AD18" s="27"/>
      <c r="AE18" s="27"/>
      <c r="AF18" s="27"/>
    </row>
    <row r="19" spans="1:32" x14ac:dyDescent="0.25">
      <c r="A19" t="s">
        <v>444</v>
      </c>
      <c r="B19">
        <v>3</v>
      </c>
      <c r="I19">
        <v>51.75</v>
      </c>
      <c r="L19">
        <f t="shared" si="0"/>
        <v>54.75</v>
      </c>
      <c r="W19" s="27"/>
      <c r="X19" s="27"/>
      <c r="Y19" s="27"/>
      <c r="Z19" s="27"/>
      <c r="AA19" s="27"/>
      <c r="AB19" s="27"/>
      <c r="AC19" s="27"/>
      <c r="AD19" s="27"/>
      <c r="AE19" s="27"/>
      <c r="AF19" s="27"/>
    </row>
    <row r="20" spans="1:32" x14ac:dyDescent="0.25">
      <c r="A20" t="s">
        <v>444</v>
      </c>
      <c r="B20">
        <v>120</v>
      </c>
      <c r="C20">
        <v>32</v>
      </c>
      <c r="F20">
        <v>102.5</v>
      </c>
      <c r="G20">
        <v>28</v>
      </c>
      <c r="H20">
        <v>18</v>
      </c>
      <c r="I20">
        <v>132</v>
      </c>
      <c r="J20">
        <v>72</v>
      </c>
      <c r="K20">
        <v>19.7</v>
      </c>
      <c r="L20">
        <f t="shared" si="0"/>
        <v>524.20000000000005</v>
      </c>
      <c r="W20" s="27"/>
      <c r="X20" s="27"/>
      <c r="Y20" s="27"/>
      <c r="Z20" s="27"/>
      <c r="AA20" s="27"/>
      <c r="AB20" s="27"/>
      <c r="AC20" s="27"/>
      <c r="AD20" s="27"/>
      <c r="AE20" s="27"/>
      <c r="AF20" s="27"/>
    </row>
    <row r="21" spans="1:32" x14ac:dyDescent="0.25">
      <c r="A21" t="s">
        <v>444</v>
      </c>
      <c r="C21">
        <v>24</v>
      </c>
      <c r="L21">
        <f t="shared" si="0"/>
        <v>24</v>
      </c>
      <c r="W21" s="27"/>
      <c r="X21" s="27"/>
      <c r="Y21" s="27"/>
      <c r="Z21" s="27"/>
      <c r="AA21" s="27"/>
      <c r="AB21" s="27"/>
      <c r="AC21" s="27"/>
      <c r="AD21" s="27"/>
      <c r="AE21" s="27"/>
      <c r="AF21" s="27"/>
    </row>
    <row r="22" spans="1:32" x14ac:dyDescent="0.25">
      <c r="A22" t="s">
        <v>444</v>
      </c>
      <c r="C22">
        <v>24</v>
      </c>
      <c r="L22">
        <f t="shared" si="0"/>
        <v>24</v>
      </c>
      <c r="W22" s="27"/>
      <c r="X22" s="27"/>
      <c r="Y22" s="27"/>
      <c r="Z22" s="27"/>
      <c r="AA22" s="27"/>
      <c r="AB22" s="27"/>
      <c r="AC22" s="27"/>
      <c r="AD22" s="27"/>
      <c r="AE22" s="27"/>
      <c r="AF22" s="27"/>
    </row>
    <row r="23" spans="1:32" x14ac:dyDescent="0.25">
      <c r="A23" t="s">
        <v>444</v>
      </c>
      <c r="B23">
        <v>19</v>
      </c>
      <c r="C23">
        <v>32.5</v>
      </c>
      <c r="L23">
        <f t="shared" si="0"/>
        <v>51.5</v>
      </c>
      <c r="W23" s="27"/>
      <c r="X23" s="27"/>
      <c r="Y23" s="27"/>
      <c r="Z23" s="27"/>
      <c r="AA23" s="27"/>
      <c r="AB23" s="27"/>
      <c r="AC23" s="27"/>
      <c r="AD23" s="27"/>
      <c r="AE23" s="27"/>
      <c r="AF23" s="27"/>
    </row>
    <row r="24" spans="1:32" x14ac:dyDescent="0.25">
      <c r="A24" t="s">
        <v>444</v>
      </c>
      <c r="B24">
        <v>36</v>
      </c>
      <c r="C24">
        <v>90.5</v>
      </c>
      <c r="H24">
        <v>23</v>
      </c>
      <c r="I24">
        <v>42</v>
      </c>
      <c r="L24">
        <f t="shared" si="0"/>
        <v>191.5</v>
      </c>
      <c r="W24" s="27"/>
      <c r="X24" s="27"/>
      <c r="Y24" s="27"/>
      <c r="Z24" s="27"/>
      <c r="AA24" s="27"/>
      <c r="AB24" s="27"/>
      <c r="AC24" s="27"/>
      <c r="AD24" s="27"/>
      <c r="AE24" s="27"/>
      <c r="AF24" s="27"/>
    </row>
    <row r="25" spans="1:32" x14ac:dyDescent="0.25">
      <c r="A25" t="s">
        <v>444</v>
      </c>
      <c r="F25">
        <v>17.5</v>
      </c>
      <c r="L25">
        <f t="shared" si="0"/>
        <v>17.5</v>
      </c>
      <c r="W25" s="27"/>
      <c r="X25" s="27"/>
      <c r="Y25" s="27"/>
      <c r="Z25" s="27"/>
      <c r="AA25" s="27"/>
      <c r="AB25" s="27"/>
      <c r="AC25" s="27"/>
      <c r="AD25" s="27"/>
      <c r="AE25" s="27"/>
      <c r="AF25" s="27"/>
    </row>
    <row r="26" spans="1:32" x14ac:dyDescent="0.25">
      <c r="A26" t="s">
        <v>444</v>
      </c>
      <c r="I26">
        <v>21.75</v>
      </c>
      <c r="L26">
        <f t="shared" si="0"/>
        <v>21.75</v>
      </c>
      <c r="W26" s="27"/>
      <c r="X26" s="27"/>
      <c r="Y26" s="27"/>
      <c r="Z26" s="27"/>
      <c r="AA26" s="27"/>
      <c r="AB26" s="27"/>
      <c r="AC26" s="27"/>
      <c r="AD26" s="27"/>
      <c r="AE26" s="27"/>
      <c r="AF26" s="27"/>
    </row>
    <row r="27" spans="1:32" x14ac:dyDescent="0.25">
      <c r="A27" t="s">
        <v>444</v>
      </c>
      <c r="B27">
        <v>3</v>
      </c>
      <c r="C27">
        <v>34</v>
      </c>
      <c r="H27">
        <v>7</v>
      </c>
      <c r="L27">
        <f t="shared" si="0"/>
        <v>44</v>
      </c>
      <c r="W27" s="27"/>
      <c r="X27" s="27"/>
      <c r="Y27" s="27"/>
      <c r="Z27" s="27"/>
      <c r="AA27" s="27"/>
      <c r="AB27" s="27"/>
      <c r="AC27" s="27"/>
      <c r="AD27" s="27"/>
      <c r="AE27" s="27"/>
      <c r="AF27" s="27"/>
    </row>
    <row r="28" spans="1:32" x14ac:dyDescent="0.25">
      <c r="A28" t="s">
        <v>444</v>
      </c>
      <c r="B28">
        <v>11</v>
      </c>
      <c r="C28">
        <v>4</v>
      </c>
      <c r="I28">
        <v>12.75</v>
      </c>
      <c r="L28">
        <f t="shared" si="0"/>
        <v>27.75</v>
      </c>
      <c r="W28" s="27"/>
      <c r="X28" s="27"/>
      <c r="Y28" s="27"/>
      <c r="Z28" s="27"/>
      <c r="AA28" s="27"/>
      <c r="AB28" s="27"/>
      <c r="AC28" s="27"/>
      <c r="AD28" s="27"/>
      <c r="AE28" s="27"/>
      <c r="AF28" s="27"/>
    </row>
    <row r="29" spans="1:32" x14ac:dyDescent="0.25">
      <c r="A29" t="s">
        <v>444</v>
      </c>
      <c r="B29">
        <v>66</v>
      </c>
      <c r="C29">
        <v>56</v>
      </c>
      <c r="F29">
        <v>13.13</v>
      </c>
      <c r="H29">
        <v>14</v>
      </c>
      <c r="I29">
        <v>30</v>
      </c>
      <c r="L29">
        <f t="shared" si="0"/>
        <v>179.13</v>
      </c>
      <c r="W29" s="27"/>
      <c r="X29" s="27"/>
      <c r="Y29" s="27"/>
      <c r="Z29" s="27"/>
      <c r="AA29" s="27"/>
      <c r="AB29" s="27"/>
      <c r="AC29" s="27"/>
      <c r="AD29" s="27"/>
      <c r="AE29" s="27"/>
      <c r="AF29" s="27"/>
    </row>
    <row r="30" spans="1:32" x14ac:dyDescent="0.25">
      <c r="A30" t="s">
        <v>444</v>
      </c>
      <c r="B30">
        <v>17</v>
      </c>
      <c r="C30">
        <v>64.5</v>
      </c>
      <c r="F30">
        <v>75.63</v>
      </c>
      <c r="G30">
        <v>14</v>
      </c>
      <c r="H30">
        <v>39</v>
      </c>
      <c r="I30">
        <v>62.25</v>
      </c>
      <c r="K30">
        <v>3.67</v>
      </c>
      <c r="L30">
        <f t="shared" si="0"/>
        <v>276.05</v>
      </c>
      <c r="W30" s="27"/>
      <c r="X30" s="27"/>
      <c r="Y30" s="27"/>
      <c r="Z30" s="27"/>
      <c r="AA30" s="27"/>
      <c r="AB30" s="27"/>
      <c r="AC30" s="27"/>
      <c r="AD30" s="27"/>
      <c r="AE30" s="27"/>
      <c r="AF30" s="27"/>
    </row>
    <row r="31" spans="1:32" x14ac:dyDescent="0.25">
      <c r="A31" t="s">
        <v>444</v>
      </c>
      <c r="C31">
        <v>5</v>
      </c>
      <c r="L31">
        <f t="shared" si="0"/>
        <v>5</v>
      </c>
      <c r="W31" s="27"/>
      <c r="X31" s="27"/>
      <c r="Y31" s="27"/>
      <c r="Z31" s="27"/>
      <c r="AA31" s="27"/>
      <c r="AB31" s="27"/>
      <c r="AC31" s="27"/>
      <c r="AD31" s="27"/>
      <c r="AE31" s="27"/>
      <c r="AF31" s="27"/>
    </row>
    <row r="32" spans="1:32" x14ac:dyDescent="0.25">
      <c r="A32" t="s">
        <v>444</v>
      </c>
      <c r="C32">
        <v>4</v>
      </c>
      <c r="I32">
        <v>19.5</v>
      </c>
      <c r="L32">
        <f t="shared" si="0"/>
        <v>23.5</v>
      </c>
      <c r="W32" s="27"/>
      <c r="X32" s="27"/>
      <c r="Y32" s="27"/>
      <c r="Z32" s="27"/>
      <c r="AA32" s="27"/>
      <c r="AB32" s="27"/>
      <c r="AC32" s="27"/>
      <c r="AD32" s="27"/>
      <c r="AE32" s="27"/>
      <c r="AF32" s="27"/>
    </row>
    <row r="33" spans="1:32" x14ac:dyDescent="0.25">
      <c r="A33" t="s">
        <v>444</v>
      </c>
      <c r="I33">
        <v>2.25</v>
      </c>
      <c r="L33">
        <f t="shared" si="0"/>
        <v>2.25</v>
      </c>
      <c r="W33" s="27"/>
      <c r="X33" s="27"/>
      <c r="Y33" s="27"/>
      <c r="Z33" s="27"/>
      <c r="AA33" s="27"/>
      <c r="AB33" s="27"/>
      <c r="AC33" s="27"/>
      <c r="AD33" s="27"/>
      <c r="AE33" s="27"/>
      <c r="AF33" s="27"/>
    </row>
    <row r="34" spans="1:32" x14ac:dyDescent="0.25">
      <c r="A34" t="s">
        <v>444</v>
      </c>
      <c r="C34">
        <v>2.5</v>
      </c>
      <c r="L34">
        <f t="shared" si="0"/>
        <v>2.5</v>
      </c>
      <c r="W34" s="27"/>
      <c r="X34" s="27"/>
      <c r="Y34" s="27"/>
      <c r="Z34" s="27"/>
      <c r="AA34" s="27"/>
      <c r="AB34" s="27"/>
      <c r="AC34" s="27"/>
      <c r="AD34" s="27"/>
      <c r="AE34" s="27"/>
      <c r="AF34" s="27"/>
    </row>
    <row r="35" spans="1:32" x14ac:dyDescent="0.25">
      <c r="A35" t="s">
        <v>444</v>
      </c>
      <c r="C35">
        <v>24</v>
      </c>
      <c r="L35">
        <f t="shared" si="0"/>
        <v>24</v>
      </c>
      <c r="W35" s="27"/>
      <c r="X35" s="27"/>
      <c r="Y35" s="27"/>
      <c r="Z35" s="27"/>
      <c r="AA35" s="27"/>
      <c r="AB35" s="27"/>
      <c r="AC35" s="27"/>
      <c r="AD35" s="27"/>
      <c r="AE35" s="27"/>
      <c r="AF35" s="27"/>
    </row>
    <row r="36" spans="1:32" x14ac:dyDescent="0.25">
      <c r="A36" t="s">
        <v>444</v>
      </c>
      <c r="C36">
        <v>16</v>
      </c>
      <c r="L36">
        <f t="shared" si="0"/>
        <v>16</v>
      </c>
      <c r="W36" s="27"/>
      <c r="X36" s="27"/>
      <c r="Y36" s="27"/>
      <c r="Z36" s="27"/>
      <c r="AA36" s="27"/>
      <c r="AB36" s="27"/>
      <c r="AC36" s="27"/>
      <c r="AD36" s="27"/>
      <c r="AE36" s="27"/>
      <c r="AF36" s="27"/>
    </row>
    <row r="37" spans="1:32" x14ac:dyDescent="0.25">
      <c r="A37" t="s">
        <v>444</v>
      </c>
      <c r="I37">
        <v>22.5</v>
      </c>
      <c r="L37">
        <f t="shared" si="0"/>
        <v>22.5</v>
      </c>
      <c r="W37" s="27"/>
      <c r="X37" s="27"/>
      <c r="Y37" s="27"/>
      <c r="Z37" s="27"/>
      <c r="AA37" s="27"/>
      <c r="AB37" s="27"/>
      <c r="AC37" s="27"/>
      <c r="AD37" s="27"/>
      <c r="AE37" s="27"/>
      <c r="AF37" s="27"/>
    </row>
    <row r="38" spans="1:32" x14ac:dyDescent="0.25">
      <c r="A38" t="s">
        <v>444</v>
      </c>
      <c r="K38">
        <v>1</v>
      </c>
      <c r="L38">
        <f t="shared" si="0"/>
        <v>1</v>
      </c>
      <c r="W38" s="27"/>
      <c r="X38" s="27"/>
      <c r="Y38" s="27"/>
      <c r="Z38" s="27"/>
      <c r="AA38" s="27"/>
      <c r="AB38" s="27"/>
      <c r="AC38" s="27"/>
      <c r="AD38" s="27"/>
      <c r="AE38" s="27"/>
      <c r="AF38" s="27"/>
    </row>
    <row r="39" spans="1:32" x14ac:dyDescent="0.25">
      <c r="A39" t="s">
        <v>444</v>
      </c>
      <c r="B39">
        <v>3</v>
      </c>
      <c r="C39">
        <v>24</v>
      </c>
      <c r="I39">
        <v>0.75</v>
      </c>
      <c r="K39">
        <v>1</v>
      </c>
      <c r="L39">
        <f t="shared" si="0"/>
        <v>28.75</v>
      </c>
      <c r="W39" s="27"/>
      <c r="X39" s="27"/>
      <c r="Y39" s="27"/>
      <c r="Z39" s="27"/>
      <c r="AA39" s="27"/>
      <c r="AB39" s="27"/>
      <c r="AC39" s="27"/>
      <c r="AD39" s="27"/>
      <c r="AE39" s="27"/>
      <c r="AF39" s="27"/>
    </row>
    <row r="40" spans="1:32" x14ac:dyDescent="0.25">
      <c r="A40" t="s">
        <v>444</v>
      </c>
      <c r="C40">
        <v>36</v>
      </c>
      <c r="L40">
        <f t="shared" si="0"/>
        <v>36</v>
      </c>
      <c r="W40" s="27"/>
      <c r="X40" s="27"/>
      <c r="Y40" s="27"/>
      <c r="Z40" s="27"/>
      <c r="AA40" s="27"/>
      <c r="AB40" s="27"/>
      <c r="AC40" s="27"/>
      <c r="AD40" s="27"/>
      <c r="AE40" s="27"/>
      <c r="AF40" s="27"/>
    </row>
    <row r="41" spans="1:32" x14ac:dyDescent="0.25">
      <c r="A41" t="s">
        <v>444</v>
      </c>
      <c r="B41">
        <v>3</v>
      </c>
      <c r="C41">
        <v>81</v>
      </c>
      <c r="H41">
        <v>12</v>
      </c>
      <c r="I41">
        <v>13.5</v>
      </c>
      <c r="J41">
        <v>22</v>
      </c>
      <c r="L41">
        <f t="shared" si="0"/>
        <v>131.5</v>
      </c>
      <c r="W41" s="27"/>
      <c r="X41" s="27"/>
      <c r="Y41" s="27"/>
      <c r="Z41" s="27"/>
      <c r="AA41" s="27"/>
      <c r="AB41" s="27"/>
      <c r="AC41" s="27"/>
      <c r="AD41" s="27"/>
      <c r="AE41" s="27"/>
      <c r="AF41" s="27"/>
    </row>
    <row r="42" spans="1:32" x14ac:dyDescent="0.25">
      <c r="A42" t="s">
        <v>444</v>
      </c>
      <c r="B42">
        <v>12</v>
      </c>
      <c r="C42">
        <v>66</v>
      </c>
      <c r="I42">
        <v>4.5</v>
      </c>
      <c r="L42">
        <f t="shared" si="0"/>
        <v>82.5</v>
      </c>
      <c r="W42" s="27"/>
      <c r="X42" s="27"/>
      <c r="Y42" s="27"/>
      <c r="Z42" s="27"/>
      <c r="AA42" s="27"/>
      <c r="AB42" s="27"/>
      <c r="AC42" s="27"/>
      <c r="AD42" s="27"/>
      <c r="AE42" s="27"/>
      <c r="AF42" s="27"/>
    </row>
    <row r="43" spans="1:32" x14ac:dyDescent="0.25">
      <c r="A43" t="s">
        <v>444</v>
      </c>
      <c r="I43">
        <v>11.25</v>
      </c>
      <c r="L43">
        <f t="shared" si="0"/>
        <v>11.25</v>
      </c>
      <c r="W43" s="27"/>
      <c r="X43" s="27"/>
      <c r="Y43" s="27"/>
      <c r="Z43" s="27"/>
      <c r="AA43" s="27"/>
      <c r="AB43" s="27"/>
      <c r="AC43" s="27"/>
      <c r="AD43" s="27"/>
      <c r="AE43" s="27"/>
      <c r="AF43" s="27"/>
    </row>
    <row r="44" spans="1:32" x14ac:dyDescent="0.25">
      <c r="A44" s="86" t="s">
        <v>138</v>
      </c>
      <c r="B44" s="86">
        <f>SUM(B3:B43)</f>
        <v>409</v>
      </c>
      <c r="C44" s="86">
        <f t="shared" ref="C44:L44" si="1">SUM(C3:C43)</f>
        <v>946</v>
      </c>
      <c r="D44" s="86">
        <f t="shared" si="1"/>
        <v>0</v>
      </c>
      <c r="E44" s="86">
        <f t="shared" si="1"/>
        <v>0</v>
      </c>
      <c r="F44" s="86">
        <f t="shared" si="1"/>
        <v>208.76</v>
      </c>
      <c r="G44" s="86">
        <f t="shared" si="1"/>
        <v>42</v>
      </c>
      <c r="H44" s="86">
        <f t="shared" si="1"/>
        <v>120</v>
      </c>
      <c r="I44" s="86">
        <f t="shared" si="1"/>
        <v>488.25</v>
      </c>
      <c r="J44" s="86">
        <f t="shared" si="1"/>
        <v>116</v>
      </c>
      <c r="K44" s="86">
        <f t="shared" si="1"/>
        <v>60.870000000000005</v>
      </c>
      <c r="L44" s="86">
        <f t="shared" si="1"/>
        <v>2390.88</v>
      </c>
      <c r="W44" s="27"/>
      <c r="X44" s="27"/>
      <c r="Y44" s="27"/>
      <c r="Z44" s="27"/>
      <c r="AA44" s="27"/>
      <c r="AB44" s="27"/>
      <c r="AC44" s="27"/>
      <c r="AD44" s="27"/>
      <c r="AE44" s="27"/>
      <c r="AF44" s="27"/>
    </row>
    <row r="45" spans="1:32" x14ac:dyDescent="0.25">
      <c r="W45" s="27"/>
      <c r="X45" s="27"/>
      <c r="Y45" s="27"/>
      <c r="Z45" s="27"/>
      <c r="AA45" s="27"/>
      <c r="AB45" s="27"/>
      <c r="AC45" s="27"/>
      <c r="AD45" s="27"/>
      <c r="AE45" s="27"/>
      <c r="AF45" s="27"/>
    </row>
    <row r="46" spans="1:32" x14ac:dyDescent="0.25">
      <c r="W46" s="27"/>
      <c r="X46" s="27"/>
      <c r="Y46" s="27"/>
      <c r="Z46" s="27"/>
      <c r="AA46" s="27"/>
      <c r="AB46" s="27"/>
      <c r="AC46" s="27"/>
      <c r="AD46" s="27"/>
      <c r="AE46" s="27"/>
      <c r="AF46" s="27"/>
    </row>
    <row r="47" spans="1:32" x14ac:dyDescent="0.25">
      <c r="W47" s="27"/>
      <c r="X47" s="27"/>
      <c r="Y47" s="27"/>
      <c r="Z47" s="27"/>
      <c r="AA47" s="27"/>
      <c r="AB47" s="27"/>
      <c r="AC47" s="27"/>
      <c r="AD47" s="27"/>
      <c r="AE47" s="27"/>
      <c r="AF47" s="27"/>
    </row>
    <row r="48" spans="1:32" x14ac:dyDescent="0.25">
      <c r="W48" s="27"/>
      <c r="X48" s="27"/>
      <c r="Y48" s="27"/>
      <c r="Z48" s="27"/>
      <c r="AA48" s="27"/>
      <c r="AB48" s="27"/>
      <c r="AC48" s="27"/>
      <c r="AD48" s="27"/>
      <c r="AE48" s="27"/>
      <c r="AF48" s="27"/>
    </row>
    <row r="49" spans="1:32" x14ac:dyDescent="0.25">
      <c r="V49" s="86"/>
      <c r="W49" s="87"/>
      <c r="X49" s="87"/>
      <c r="Y49" s="87"/>
      <c r="Z49" s="87"/>
      <c r="AA49" s="87"/>
      <c r="AB49" s="87"/>
      <c r="AC49" s="87"/>
      <c r="AD49" s="87"/>
      <c r="AE49" s="87"/>
      <c r="AF49" s="87"/>
    </row>
    <row r="55" spans="1:32" x14ac:dyDescent="0.25">
      <c r="A55" t="s">
        <v>389</v>
      </c>
    </row>
    <row r="56" spans="1:32" ht="15.75" x14ac:dyDescent="0.25">
      <c r="A56" s="110" t="s">
        <v>371</v>
      </c>
      <c r="B56" s="110"/>
      <c r="C56" s="110"/>
    </row>
    <row r="57" spans="1:32" x14ac:dyDescent="0.25">
      <c r="A57" s="112" t="s">
        <v>390</v>
      </c>
      <c r="B57" s="112"/>
      <c r="C57">
        <f>50*3</f>
        <v>150</v>
      </c>
    </row>
    <row r="58" spans="1:32" ht="15.75" x14ac:dyDescent="0.25">
      <c r="A58" s="112" t="s">
        <v>391</v>
      </c>
      <c r="B58" s="112"/>
      <c r="C58">
        <v>70</v>
      </c>
      <c r="V58" s="81"/>
      <c r="W58" s="81"/>
      <c r="X58" s="81"/>
      <c r="Y58" s="81"/>
      <c r="Z58" s="81"/>
      <c r="AA58" s="81"/>
      <c r="AB58" s="81"/>
      <c r="AC58" s="81"/>
      <c r="AD58" s="81"/>
      <c r="AE58" s="81"/>
      <c r="AF58" s="81"/>
    </row>
    <row r="59" spans="1:32" x14ac:dyDescent="0.25">
      <c r="A59" s="113" t="s">
        <v>392</v>
      </c>
      <c r="B59" s="113"/>
      <c r="C59" s="91">
        <f>8*1.5*3</f>
        <v>36</v>
      </c>
      <c r="V59" s="83"/>
      <c r="W59" s="84"/>
      <c r="X59" s="84"/>
      <c r="Y59" s="84"/>
      <c r="Z59" s="84"/>
      <c r="AA59" s="84"/>
      <c r="AB59" s="84"/>
      <c r="AC59" s="84"/>
      <c r="AD59" s="84"/>
      <c r="AE59" s="84"/>
      <c r="AF59" s="84"/>
    </row>
    <row r="60" spans="1:32" x14ac:dyDescent="0.25">
      <c r="A60" s="113" t="s">
        <v>393</v>
      </c>
      <c r="B60" s="113"/>
      <c r="C60" s="91">
        <f>40*6</f>
        <v>240</v>
      </c>
      <c r="W60" s="27"/>
      <c r="X60" s="27"/>
      <c r="Y60" s="27"/>
      <c r="Z60" s="27"/>
      <c r="AA60" s="27"/>
      <c r="AB60" s="27"/>
      <c r="AC60" s="27"/>
      <c r="AD60" s="27"/>
      <c r="AE60" s="27"/>
      <c r="AF60" s="27"/>
    </row>
    <row r="61" spans="1:32" x14ac:dyDescent="0.25">
      <c r="A61" s="113" t="s">
        <v>394</v>
      </c>
      <c r="B61" s="113"/>
      <c r="C61" s="89">
        <f>3*12</f>
        <v>36</v>
      </c>
      <c r="W61" s="27"/>
      <c r="X61" s="27"/>
      <c r="Y61" s="27"/>
      <c r="Z61" s="27"/>
      <c r="AA61" s="27"/>
      <c r="AB61" s="27"/>
      <c r="AC61" s="27"/>
      <c r="AD61" s="27"/>
      <c r="AE61" s="27"/>
      <c r="AF61" s="27"/>
    </row>
    <row r="62" spans="1:32" x14ac:dyDescent="0.25">
      <c r="A62" s="96" t="s">
        <v>395</v>
      </c>
      <c r="B62" s="96"/>
      <c r="C62" s="89">
        <v>20</v>
      </c>
      <c r="W62" s="27"/>
      <c r="X62" s="27"/>
      <c r="Y62" s="27"/>
      <c r="Z62" s="27"/>
      <c r="AA62" s="27"/>
      <c r="AB62" s="27"/>
      <c r="AC62" s="27"/>
      <c r="AD62" s="27"/>
      <c r="AE62" s="27"/>
      <c r="AF62" s="27"/>
    </row>
    <row r="63" spans="1:32" x14ac:dyDescent="0.25">
      <c r="A63" s="96"/>
      <c r="B63" s="96"/>
      <c r="C63" s="89"/>
      <c r="W63" s="27"/>
      <c r="X63" s="27"/>
      <c r="Y63" s="27"/>
      <c r="Z63" s="27"/>
      <c r="AA63" s="27"/>
      <c r="AB63" s="27"/>
      <c r="AC63" s="27"/>
      <c r="AD63" s="27"/>
      <c r="AE63" s="27"/>
      <c r="AF63" s="27"/>
    </row>
    <row r="64" spans="1:32" ht="15.75" x14ac:dyDescent="0.25">
      <c r="A64" s="111" t="s">
        <v>138</v>
      </c>
      <c r="B64" s="111"/>
      <c r="C64" s="92">
        <f>SUM(C57:C63)</f>
        <v>552</v>
      </c>
      <c r="W64" s="27"/>
      <c r="X64" s="27"/>
      <c r="Y64" s="27"/>
      <c r="Z64" s="27"/>
      <c r="AA64" s="27"/>
      <c r="AB64" s="27"/>
      <c r="AC64" s="27"/>
      <c r="AD64" s="27"/>
      <c r="AE64" s="27"/>
      <c r="AF64" s="27"/>
    </row>
    <row r="65" spans="1:32" x14ac:dyDescent="0.25">
      <c r="W65" s="27"/>
      <c r="X65" s="27"/>
      <c r="Y65" s="27"/>
      <c r="Z65" s="27"/>
      <c r="AA65" s="27"/>
      <c r="AB65" s="27"/>
      <c r="AC65" s="27"/>
      <c r="AD65" s="27"/>
      <c r="AE65" s="27"/>
      <c r="AF65" s="27"/>
    </row>
    <row r="66" spans="1:32" x14ac:dyDescent="0.25">
      <c r="W66" s="27"/>
      <c r="X66" s="27"/>
      <c r="Y66" s="27"/>
      <c r="Z66" s="27"/>
      <c r="AA66" s="27"/>
      <c r="AB66" s="27"/>
      <c r="AC66" s="27"/>
      <c r="AD66" s="27"/>
      <c r="AE66" s="27"/>
      <c r="AF66" s="27"/>
    </row>
    <row r="67" spans="1:32" x14ac:dyDescent="0.25">
      <c r="A67" s="86" t="s">
        <v>377</v>
      </c>
      <c r="B67" s="93">
        <f>(C64*2)+L44</f>
        <v>3494.88</v>
      </c>
      <c r="W67" s="27"/>
      <c r="X67" s="27"/>
      <c r="Y67" s="27"/>
      <c r="Z67" s="27"/>
      <c r="AA67" s="27"/>
      <c r="AB67" s="27"/>
      <c r="AC67" s="27"/>
      <c r="AD67" s="27"/>
      <c r="AE67" s="27"/>
      <c r="AF67" s="27"/>
    </row>
    <row r="68" spans="1:32" x14ac:dyDescent="0.25">
      <c r="A68" t="s">
        <v>378</v>
      </c>
      <c r="B68">
        <v>6.5</v>
      </c>
      <c r="W68" s="27"/>
      <c r="X68" s="27"/>
      <c r="Y68" s="27"/>
      <c r="Z68" s="27"/>
      <c r="AA68" s="27"/>
      <c r="AB68" s="27"/>
      <c r="AC68" s="27"/>
      <c r="AD68" s="27"/>
      <c r="AE68" s="27"/>
      <c r="AF68" s="27"/>
    </row>
    <row r="69" spans="1:32" x14ac:dyDescent="0.25">
      <c r="A69" t="s">
        <v>379</v>
      </c>
      <c r="B69" s="28">
        <f>B67/B68</f>
        <v>537.67384615384617</v>
      </c>
      <c r="W69" s="27"/>
      <c r="X69" s="27"/>
      <c r="Y69" s="27"/>
      <c r="Z69" s="27"/>
      <c r="AA69" s="27"/>
      <c r="AB69" s="27"/>
      <c r="AC69" s="27"/>
      <c r="AD69" s="27"/>
      <c r="AE69" s="27"/>
      <c r="AF69" s="27"/>
    </row>
    <row r="70" spans="1:32" x14ac:dyDescent="0.25">
      <c r="W70" s="27"/>
      <c r="X70" s="27"/>
      <c r="Y70" s="27"/>
      <c r="Z70" s="27"/>
      <c r="AA70" s="27"/>
      <c r="AB70" s="27"/>
      <c r="AC70" s="27"/>
      <c r="AD70" s="27"/>
      <c r="AE70" s="27"/>
      <c r="AF70" s="27"/>
    </row>
    <row r="71" spans="1:32" x14ac:dyDescent="0.25">
      <c r="W71" s="27"/>
      <c r="X71" s="27"/>
      <c r="Y71" s="27"/>
      <c r="Z71" s="27"/>
      <c r="AA71" s="27"/>
      <c r="AB71" s="27"/>
      <c r="AC71" s="27"/>
      <c r="AD71" s="27"/>
      <c r="AE71" s="27"/>
      <c r="AF71" s="27"/>
    </row>
    <row r="72" spans="1:32" x14ac:dyDescent="0.25">
      <c r="W72" s="27"/>
      <c r="X72" s="27"/>
      <c r="Y72" s="27"/>
      <c r="Z72" s="27"/>
      <c r="AA72" s="27"/>
      <c r="AB72" s="27"/>
      <c r="AC72" s="27"/>
      <c r="AD72" s="27"/>
      <c r="AE72" s="27"/>
      <c r="AF72" s="27"/>
    </row>
    <row r="73" spans="1:32" x14ac:dyDescent="0.25">
      <c r="W73" s="27"/>
      <c r="X73" s="27"/>
      <c r="Y73" s="27"/>
      <c r="Z73" s="27"/>
      <c r="AA73" s="27"/>
      <c r="AB73" s="27"/>
      <c r="AC73" s="27"/>
      <c r="AD73" s="27"/>
      <c r="AE73" s="27"/>
      <c r="AF73" s="27"/>
    </row>
    <row r="74" spans="1:32" x14ac:dyDescent="0.25">
      <c r="W74" s="27"/>
      <c r="X74" s="27"/>
      <c r="Y74" s="27"/>
      <c r="Z74" s="27"/>
      <c r="AA74" s="27"/>
      <c r="AB74" s="27"/>
      <c r="AC74" s="27"/>
      <c r="AD74" s="27"/>
      <c r="AE74" s="27"/>
      <c r="AF74" s="27"/>
    </row>
    <row r="75" spans="1:32" x14ac:dyDescent="0.25">
      <c r="W75" s="27"/>
      <c r="X75" s="27"/>
      <c r="Y75" s="27"/>
      <c r="Z75" s="27"/>
      <c r="AA75" s="27"/>
      <c r="AB75" s="27"/>
      <c r="AC75" s="27"/>
      <c r="AD75" s="27"/>
      <c r="AE75" s="27"/>
      <c r="AF75" s="27"/>
    </row>
    <row r="76" spans="1:32" x14ac:dyDescent="0.25">
      <c r="A76" t="s">
        <v>396</v>
      </c>
      <c r="W76" s="27"/>
      <c r="X76" s="27"/>
      <c r="Y76" s="27"/>
      <c r="Z76" s="27"/>
      <c r="AA76" s="27"/>
      <c r="AB76" s="27"/>
      <c r="AC76" s="27"/>
      <c r="AD76" s="27"/>
      <c r="AE76" s="27"/>
      <c r="AF76" s="27"/>
    </row>
    <row r="77" spans="1:32" x14ac:dyDescent="0.25">
      <c r="A77" t="s">
        <v>397</v>
      </c>
      <c r="W77" s="27"/>
      <c r="X77" s="27"/>
      <c r="Y77" s="27"/>
      <c r="Z77" s="27"/>
      <c r="AA77" s="27"/>
      <c r="AB77" s="27"/>
      <c r="AC77" s="27"/>
      <c r="AD77" s="27"/>
      <c r="AE77" s="27"/>
      <c r="AF77" s="27"/>
    </row>
    <row r="78" spans="1:32" x14ac:dyDescent="0.25">
      <c r="A78" t="s">
        <v>398</v>
      </c>
      <c r="W78" s="27"/>
      <c r="X78" s="27"/>
      <c r="Y78" s="27"/>
      <c r="Z78" s="27"/>
      <c r="AA78" s="27"/>
      <c r="AB78" s="27"/>
      <c r="AC78" s="27"/>
      <c r="AD78" s="27"/>
      <c r="AE78" s="27"/>
      <c r="AF78" s="27"/>
    </row>
    <row r="79" spans="1:32" x14ac:dyDescent="0.25">
      <c r="A79" t="s">
        <v>399</v>
      </c>
      <c r="W79" s="27"/>
      <c r="X79" s="27"/>
      <c r="Y79" s="27"/>
      <c r="Z79" s="27"/>
      <c r="AA79" s="27"/>
      <c r="AB79" s="27"/>
      <c r="AC79" s="27"/>
      <c r="AD79" s="27"/>
      <c r="AE79" s="27"/>
      <c r="AF79" s="27"/>
    </row>
    <row r="80" spans="1:32" x14ac:dyDescent="0.25">
      <c r="W80" s="27"/>
      <c r="X80" s="27"/>
      <c r="Y80" s="27"/>
      <c r="Z80" s="27"/>
      <c r="AA80" s="27"/>
      <c r="AB80" s="27"/>
      <c r="AC80" s="27"/>
      <c r="AD80" s="27"/>
      <c r="AE80" s="27"/>
      <c r="AF80" s="27"/>
    </row>
    <row r="81" spans="1:32" x14ac:dyDescent="0.25">
      <c r="A81" t="s">
        <v>400</v>
      </c>
      <c r="W81" s="27"/>
      <c r="X81" s="27"/>
      <c r="Y81" s="27"/>
      <c r="Z81" s="27"/>
      <c r="AA81" s="27"/>
      <c r="AB81" s="27"/>
      <c r="AC81" s="27"/>
      <c r="AD81" s="27"/>
      <c r="AE81" s="27"/>
      <c r="AF81" s="27"/>
    </row>
    <row r="82" spans="1:32" x14ac:dyDescent="0.25">
      <c r="A82" t="s">
        <v>401</v>
      </c>
      <c r="W82" s="27"/>
      <c r="X82" s="27"/>
      <c r="Y82" s="27"/>
      <c r="Z82" s="27"/>
      <c r="AA82" s="27"/>
      <c r="AB82" s="27"/>
      <c r="AC82" s="27"/>
      <c r="AD82" s="27"/>
      <c r="AE82" s="27"/>
      <c r="AF82" s="27"/>
    </row>
    <row r="83" spans="1:32" x14ac:dyDescent="0.25">
      <c r="W83" s="27"/>
      <c r="X83" s="27"/>
      <c r="Y83" s="27"/>
      <c r="Z83" s="27"/>
      <c r="AA83" s="27"/>
      <c r="AB83" s="27"/>
      <c r="AC83" s="27"/>
      <c r="AD83" s="27"/>
      <c r="AE83" s="27"/>
      <c r="AF83" s="27"/>
    </row>
    <row r="84" spans="1:32" x14ac:dyDescent="0.25">
      <c r="A84" t="s">
        <v>402</v>
      </c>
      <c r="W84" s="27"/>
      <c r="X84" s="27"/>
      <c r="Y84" s="27"/>
      <c r="Z84" s="27"/>
      <c r="AA84" s="27"/>
      <c r="AB84" s="27"/>
      <c r="AC84" s="27"/>
      <c r="AD84" s="27"/>
      <c r="AE84" s="27"/>
      <c r="AF84" s="27"/>
    </row>
    <row r="85" spans="1:32" x14ac:dyDescent="0.25">
      <c r="A85" t="s">
        <v>403</v>
      </c>
      <c r="W85" s="27"/>
      <c r="X85" s="27"/>
      <c r="Y85" s="27"/>
      <c r="Z85" s="27"/>
      <c r="AA85" s="27"/>
      <c r="AB85" s="27"/>
      <c r="AC85" s="27"/>
      <c r="AD85" s="27"/>
      <c r="AE85" s="27"/>
      <c r="AF85" s="27"/>
    </row>
    <row r="86" spans="1:32" x14ac:dyDescent="0.25">
      <c r="A86" t="s">
        <v>404</v>
      </c>
      <c r="W86" s="27"/>
      <c r="X86" s="27"/>
      <c r="Y86" s="27"/>
      <c r="Z86" s="27"/>
      <c r="AA86" s="27"/>
      <c r="AB86" s="27"/>
      <c r="AC86" s="27"/>
      <c r="AD86" s="27"/>
      <c r="AE86" s="27"/>
      <c r="AF86" s="27"/>
    </row>
    <row r="87" spans="1:32" x14ac:dyDescent="0.25">
      <c r="A87" t="s">
        <v>405</v>
      </c>
      <c r="B87" t="s">
        <v>406</v>
      </c>
      <c r="W87" s="27"/>
      <c r="X87" s="27"/>
      <c r="Y87" s="27"/>
      <c r="Z87" s="27"/>
      <c r="AA87" s="27"/>
      <c r="AB87" s="27"/>
      <c r="AC87" s="27"/>
      <c r="AD87" s="27"/>
      <c r="AE87" s="27"/>
      <c r="AF87" s="27"/>
    </row>
    <row r="88" spans="1:32" x14ac:dyDescent="0.25">
      <c r="A88" t="s">
        <v>407</v>
      </c>
      <c r="W88" s="27"/>
      <c r="X88" s="27"/>
      <c r="Y88" s="27"/>
      <c r="Z88" s="27"/>
      <c r="AA88" s="27"/>
      <c r="AB88" s="27"/>
      <c r="AC88" s="27"/>
      <c r="AD88" s="27"/>
      <c r="AE88" s="27"/>
      <c r="AF88" s="27"/>
    </row>
    <row r="89" spans="1:32" x14ac:dyDescent="0.25">
      <c r="W89" s="27"/>
      <c r="X89" s="27"/>
      <c r="Y89" s="27"/>
      <c r="Z89" s="27"/>
      <c r="AA89" s="27"/>
      <c r="AB89" s="27"/>
      <c r="AC89" s="27"/>
      <c r="AD89" s="27"/>
      <c r="AE89" s="27"/>
      <c r="AF89" s="27"/>
    </row>
    <row r="90" spans="1:32" x14ac:dyDescent="0.25">
      <c r="V90" s="86"/>
      <c r="W90" s="87"/>
      <c r="X90" s="87"/>
      <c r="Y90" s="87"/>
      <c r="Z90" s="87"/>
      <c r="AA90" s="87"/>
      <c r="AB90" s="87"/>
      <c r="AC90" s="87"/>
      <c r="AD90" s="87"/>
      <c r="AE90" s="87"/>
      <c r="AF90" s="87"/>
    </row>
    <row r="91" spans="1:32" x14ac:dyDescent="0.25">
      <c r="A91" t="s">
        <v>408</v>
      </c>
    </row>
    <row r="92" spans="1:32" x14ac:dyDescent="0.25">
      <c r="A92" t="s">
        <v>409</v>
      </c>
    </row>
    <row r="93" spans="1:32" ht="15.75" x14ac:dyDescent="0.25">
      <c r="V93" s="81"/>
      <c r="W93" s="81"/>
      <c r="X93" s="81"/>
      <c r="Y93" s="81"/>
      <c r="Z93" s="81"/>
      <c r="AA93" s="81"/>
      <c r="AB93" s="81"/>
      <c r="AC93" s="81"/>
      <c r="AD93" s="81"/>
      <c r="AE93" s="81"/>
      <c r="AF93" s="81"/>
    </row>
    <row r="94" spans="1:32" x14ac:dyDescent="0.25">
      <c r="A94" t="s">
        <v>410</v>
      </c>
      <c r="V94" s="83"/>
      <c r="W94" s="84"/>
      <c r="X94" s="84"/>
      <c r="Y94" s="84"/>
      <c r="Z94" s="84"/>
      <c r="AA94" s="84"/>
      <c r="AB94" s="84"/>
      <c r="AC94" s="84"/>
      <c r="AD94" s="84"/>
      <c r="AE94" s="84"/>
      <c r="AF94" s="84"/>
    </row>
    <row r="95" spans="1:32" x14ac:dyDescent="0.25">
      <c r="A95" t="s">
        <v>411</v>
      </c>
      <c r="W95" s="27"/>
      <c r="X95" s="27"/>
      <c r="Y95" s="27"/>
      <c r="Z95" s="27"/>
      <c r="AA95" s="27"/>
      <c r="AB95" s="27"/>
      <c r="AC95" s="27"/>
      <c r="AD95" s="27"/>
      <c r="AE95" s="27"/>
      <c r="AF95" s="27"/>
    </row>
    <row r="96" spans="1:32" x14ac:dyDescent="0.25">
      <c r="W96" s="27"/>
      <c r="X96" s="27"/>
      <c r="Y96" s="27"/>
      <c r="Z96" s="27"/>
      <c r="AA96" s="27"/>
      <c r="AB96" s="27"/>
      <c r="AC96" s="27"/>
      <c r="AD96" s="27"/>
      <c r="AE96" s="27"/>
      <c r="AF96" s="27"/>
    </row>
    <row r="97" spans="23:32" x14ac:dyDescent="0.25">
      <c r="W97" s="27"/>
      <c r="X97" s="27"/>
      <c r="Y97" s="27"/>
      <c r="Z97" s="27"/>
      <c r="AA97" s="27"/>
      <c r="AB97" s="27"/>
      <c r="AC97" s="27"/>
      <c r="AD97" s="27"/>
      <c r="AE97" s="27"/>
      <c r="AF97" s="27"/>
    </row>
    <row r="98" spans="23:32" x14ac:dyDescent="0.25">
      <c r="W98" s="27"/>
      <c r="X98" s="27"/>
      <c r="Y98" s="27"/>
      <c r="Z98" s="27"/>
      <c r="AA98" s="27"/>
      <c r="AB98" s="27"/>
      <c r="AC98" s="27"/>
      <c r="AD98" s="27"/>
      <c r="AE98" s="27"/>
      <c r="AF98" s="27"/>
    </row>
    <row r="99" spans="23:32" x14ac:dyDescent="0.25">
      <c r="W99" s="27"/>
      <c r="X99" s="27"/>
      <c r="Y99" s="27"/>
      <c r="Z99" s="27"/>
      <c r="AA99" s="27"/>
      <c r="AB99" s="27"/>
      <c r="AC99" s="27"/>
      <c r="AD99" s="27"/>
      <c r="AE99" s="27"/>
      <c r="AF99" s="27"/>
    </row>
    <row r="100" spans="23:32" x14ac:dyDescent="0.25">
      <c r="W100" s="27"/>
      <c r="X100" s="27"/>
      <c r="Y100" s="27"/>
      <c r="Z100" s="27"/>
      <c r="AA100" s="27"/>
      <c r="AB100" s="27"/>
      <c r="AC100" s="27"/>
      <c r="AD100" s="27"/>
      <c r="AE100" s="27"/>
      <c r="AF100" s="27"/>
    </row>
    <row r="101" spans="23:32" x14ac:dyDescent="0.25">
      <c r="W101" s="27"/>
      <c r="X101" s="27"/>
      <c r="Y101" s="27"/>
      <c r="Z101" s="27"/>
      <c r="AA101" s="27"/>
      <c r="AB101" s="27"/>
      <c r="AC101" s="27"/>
      <c r="AD101" s="27"/>
      <c r="AE101" s="27"/>
      <c r="AF101" s="27"/>
    </row>
    <row r="102" spans="23:32" x14ac:dyDescent="0.25">
      <c r="W102" s="27"/>
      <c r="X102" s="27"/>
      <c r="Y102" s="27"/>
      <c r="Z102" s="27"/>
      <c r="AA102" s="27"/>
      <c r="AB102" s="27"/>
      <c r="AC102" s="27"/>
      <c r="AD102" s="27"/>
      <c r="AE102" s="27"/>
      <c r="AF102" s="27"/>
    </row>
    <row r="103" spans="23:32" x14ac:dyDescent="0.25">
      <c r="W103" s="27"/>
      <c r="X103" s="27"/>
      <c r="Y103" s="27"/>
      <c r="Z103" s="27"/>
      <c r="AA103" s="27"/>
      <c r="AB103" s="27"/>
      <c r="AC103" s="27"/>
      <c r="AD103" s="27"/>
      <c r="AE103" s="27"/>
      <c r="AF103" s="27"/>
    </row>
    <row r="104" spans="23:32" x14ac:dyDescent="0.25">
      <c r="W104" s="27"/>
      <c r="X104" s="27"/>
      <c r="Y104" s="27"/>
      <c r="Z104" s="27"/>
      <c r="AA104" s="27"/>
      <c r="AB104" s="27"/>
      <c r="AC104" s="27"/>
      <c r="AD104" s="27"/>
      <c r="AE104" s="27"/>
      <c r="AF104" s="27"/>
    </row>
    <row r="105" spans="23:32" x14ac:dyDescent="0.25">
      <c r="W105" s="27"/>
      <c r="X105" s="27"/>
      <c r="Y105" s="27"/>
      <c r="Z105" s="27"/>
      <c r="AA105" s="27"/>
      <c r="AB105" s="27"/>
      <c r="AC105" s="27"/>
      <c r="AD105" s="27"/>
      <c r="AE105" s="27"/>
      <c r="AF105" s="27"/>
    </row>
    <row r="106" spans="23:32" x14ac:dyDescent="0.25">
      <c r="W106" s="27"/>
      <c r="X106" s="27"/>
      <c r="Y106" s="27"/>
      <c r="Z106" s="27"/>
      <c r="AA106" s="27"/>
      <c r="AB106" s="27"/>
      <c r="AC106" s="27"/>
      <c r="AD106" s="27"/>
      <c r="AE106" s="27"/>
      <c r="AF106" s="27"/>
    </row>
    <row r="107" spans="23:32" x14ac:dyDescent="0.25">
      <c r="W107" s="27"/>
      <c r="X107" s="27"/>
      <c r="Y107" s="27"/>
      <c r="Z107" s="27"/>
      <c r="AA107" s="27"/>
      <c r="AB107" s="27"/>
      <c r="AC107" s="27"/>
      <c r="AD107" s="27"/>
      <c r="AE107" s="27"/>
      <c r="AF107" s="27"/>
    </row>
    <row r="108" spans="23:32" x14ac:dyDescent="0.25">
      <c r="W108" s="27"/>
      <c r="X108" s="27"/>
      <c r="Y108" s="27"/>
      <c r="Z108" s="27"/>
      <c r="AA108" s="27"/>
      <c r="AB108" s="27"/>
      <c r="AC108" s="27"/>
      <c r="AD108" s="27"/>
      <c r="AE108" s="27"/>
      <c r="AF108" s="27"/>
    </row>
    <row r="109" spans="23:32" x14ac:dyDescent="0.25">
      <c r="W109" s="27"/>
      <c r="X109" s="27"/>
      <c r="Y109" s="27"/>
      <c r="Z109" s="27"/>
      <c r="AA109" s="27"/>
      <c r="AB109" s="27"/>
      <c r="AC109" s="27"/>
      <c r="AD109" s="27"/>
      <c r="AE109" s="27"/>
      <c r="AF109" s="27"/>
    </row>
    <row r="110" spans="23:32" x14ac:dyDescent="0.25">
      <c r="W110" s="27"/>
      <c r="X110" s="27"/>
      <c r="Y110" s="27"/>
      <c r="Z110" s="27"/>
      <c r="AA110" s="27"/>
      <c r="AB110" s="27"/>
      <c r="AC110" s="27"/>
      <c r="AD110" s="27"/>
      <c r="AE110" s="27"/>
      <c r="AF110" s="27"/>
    </row>
    <row r="111" spans="23:32" x14ac:dyDescent="0.25">
      <c r="W111" s="27"/>
      <c r="X111" s="27"/>
      <c r="Y111" s="27"/>
      <c r="Z111" s="27"/>
      <c r="AA111" s="27"/>
      <c r="AB111" s="27"/>
      <c r="AC111" s="27"/>
      <c r="AD111" s="27"/>
      <c r="AE111" s="27"/>
      <c r="AF111" s="27"/>
    </row>
    <row r="112" spans="23:32" x14ac:dyDescent="0.25">
      <c r="W112" s="27"/>
      <c r="X112" s="27"/>
      <c r="Y112" s="27"/>
      <c r="Z112" s="27"/>
      <c r="AA112" s="27"/>
      <c r="AB112" s="27"/>
      <c r="AC112" s="27"/>
      <c r="AD112" s="27"/>
      <c r="AE112" s="27"/>
      <c r="AF112" s="27"/>
    </row>
    <row r="113" spans="22:32" x14ac:dyDescent="0.25">
      <c r="W113" s="27"/>
      <c r="X113" s="27"/>
      <c r="Y113" s="27"/>
      <c r="Z113" s="27"/>
      <c r="AA113" s="27"/>
      <c r="AB113" s="27"/>
      <c r="AC113" s="27"/>
      <c r="AD113" s="27"/>
      <c r="AE113" s="27"/>
      <c r="AF113" s="27"/>
    </row>
    <row r="114" spans="22:32" x14ac:dyDescent="0.25">
      <c r="W114" s="27"/>
      <c r="X114" s="27"/>
      <c r="Y114" s="27"/>
      <c r="Z114" s="27"/>
      <c r="AA114" s="27"/>
      <c r="AB114" s="27"/>
      <c r="AC114" s="27"/>
      <c r="AD114" s="27"/>
      <c r="AE114" s="27"/>
      <c r="AF114" s="27"/>
    </row>
    <row r="115" spans="22:32" x14ac:dyDescent="0.25">
      <c r="W115" s="27"/>
      <c r="X115" s="27"/>
      <c r="Y115" s="27"/>
      <c r="Z115" s="27"/>
      <c r="AA115" s="27"/>
      <c r="AB115" s="27"/>
      <c r="AC115" s="27"/>
      <c r="AD115" s="27"/>
      <c r="AE115" s="27"/>
      <c r="AF115" s="27"/>
    </row>
    <row r="116" spans="22:32" x14ac:dyDescent="0.25">
      <c r="W116" s="27"/>
      <c r="X116" s="27"/>
      <c r="Y116" s="27"/>
      <c r="Z116" s="27"/>
      <c r="AA116" s="27"/>
      <c r="AB116" s="27"/>
      <c r="AC116" s="27"/>
      <c r="AD116" s="27"/>
      <c r="AE116" s="27"/>
      <c r="AF116" s="27"/>
    </row>
    <row r="117" spans="22:32" x14ac:dyDescent="0.25">
      <c r="W117" s="27"/>
      <c r="X117" s="27"/>
      <c r="Y117" s="27"/>
      <c r="Z117" s="27"/>
      <c r="AA117" s="27"/>
      <c r="AB117" s="27"/>
      <c r="AC117" s="27"/>
      <c r="AD117" s="27"/>
      <c r="AE117" s="27"/>
      <c r="AF117" s="27"/>
    </row>
    <row r="118" spans="22:32" x14ac:dyDescent="0.25">
      <c r="W118" s="27"/>
      <c r="X118" s="27"/>
      <c r="Y118" s="27"/>
      <c r="Z118" s="27"/>
      <c r="AA118" s="27"/>
      <c r="AB118" s="27"/>
      <c r="AC118" s="27"/>
      <c r="AD118" s="27"/>
      <c r="AE118" s="27"/>
      <c r="AF118" s="27"/>
    </row>
    <row r="119" spans="22:32" x14ac:dyDescent="0.25">
      <c r="W119" s="27"/>
      <c r="X119" s="27"/>
      <c r="Y119" s="27"/>
      <c r="Z119" s="27"/>
      <c r="AA119" s="27"/>
      <c r="AB119" s="27"/>
      <c r="AC119" s="27"/>
      <c r="AD119" s="27"/>
      <c r="AE119" s="27"/>
      <c r="AF119" s="27"/>
    </row>
    <row r="120" spans="22:32" x14ac:dyDescent="0.25">
      <c r="W120" s="27"/>
      <c r="X120" s="27"/>
      <c r="Y120" s="27"/>
      <c r="Z120" s="27"/>
      <c r="AA120" s="27"/>
      <c r="AB120" s="27"/>
      <c r="AC120" s="27"/>
      <c r="AD120" s="27"/>
      <c r="AE120" s="27"/>
      <c r="AF120" s="27"/>
    </row>
    <row r="121" spans="22:32" x14ac:dyDescent="0.25">
      <c r="W121" s="27"/>
      <c r="X121" s="27"/>
      <c r="Y121" s="27"/>
      <c r="Z121" s="27"/>
      <c r="AA121" s="27"/>
      <c r="AB121" s="27"/>
      <c r="AC121" s="27"/>
      <c r="AD121" s="27"/>
      <c r="AE121" s="27"/>
      <c r="AF121" s="27"/>
    </row>
    <row r="122" spans="22:32" x14ac:dyDescent="0.25">
      <c r="W122" s="27"/>
      <c r="X122" s="27"/>
      <c r="Y122" s="27"/>
      <c r="Z122" s="27"/>
      <c r="AA122" s="27"/>
      <c r="AB122" s="27"/>
      <c r="AC122" s="27"/>
      <c r="AD122" s="27"/>
      <c r="AE122" s="27"/>
      <c r="AF122" s="27"/>
    </row>
    <row r="123" spans="22:32" x14ac:dyDescent="0.25">
      <c r="W123" s="27"/>
      <c r="X123" s="27"/>
      <c r="Y123" s="27"/>
      <c r="Z123" s="27"/>
      <c r="AA123" s="27"/>
      <c r="AB123" s="27"/>
      <c r="AC123" s="27"/>
      <c r="AD123" s="27"/>
      <c r="AE123" s="27"/>
      <c r="AF123" s="27"/>
    </row>
    <row r="124" spans="22:32" x14ac:dyDescent="0.25">
      <c r="W124" s="27"/>
      <c r="X124" s="27"/>
      <c r="Y124" s="27"/>
      <c r="Z124" s="27"/>
      <c r="AA124" s="27"/>
      <c r="AB124" s="27"/>
      <c r="AC124" s="27"/>
      <c r="AD124" s="27"/>
      <c r="AE124" s="27"/>
      <c r="AF124" s="27"/>
    </row>
    <row r="125" spans="22:32" x14ac:dyDescent="0.25">
      <c r="V125" s="86"/>
      <c r="W125" s="87"/>
      <c r="X125" s="87"/>
      <c r="Y125" s="87"/>
      <c r="Z125" s="87"/>
      <c r="AA125" s="87"/>
      <c r="AB125" s="87"/>
      <c r="AC125" s="87"/>
      <c r="AD125" s="87"/>
      <c r="AE125" s="87"/>
      <c r="AF125" s="87"/>
    </row>
  </sheetData>
  <mergeCells count="7">
    <mergeCell ref="A64:B64"/>
    <mergeCell ref="A56:C56"/>
    <mergeCell ref="A57:B57"/>
    <mergeCell ref="A58:B58"/>
    <mergeCell ref="A59:B59"/>
    <mergeCell ref="A60:B60"/>
    <mergeCell ref="A61:B6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workbookViewId="0"/>
  </sheetViews>
  <sheetFormatPr defaultRowHeight="15" x14ac:dyDescent="0.25"/>
  <cols>
    <col min="1" max="1" width="28.7109375" customWidth="1"/>
    <col min="2" max="2" width="11.42578125" customWidth="1"/>
    <col min="4" max="4" width="6.5703125" customWidth="1"/>
    <col min="11" max="11" width="5.85546875" customWidth="1"/>
  </cols>
  <sheetData>
    <row r="1" spans="1:15" ht="60" x14ac:dyDescent="0.25">
      <c r="A1" t="s">
        <v>302</v>
      </c>
      <c r="B1" s="70" t="s">
        <v>303</v>
      </c>
      <c r="C1" s="70" t="s">
        <v>304</v>
      </c>
      <c r="D1" s="71" t="s">
        <v>305</v>
      </c>
      <c r="E1" s="70" t="s">
        <v>306</v>
      </c>
      <c r="F1" s="70" t="s">
        <v>307</v>
      </c>
      <c r="G1" s="70" t="s">
        <v>308</v>
      </c>
      <c r="H1" s="70" t="s">
        <v>138</v>
      </c>
    </row>
    <row r="2" spans="1:15" x14ac:dyDescent="0.25">
      <c r="A2" t="s">
        <v>309</v>
      </c>
      <c r="B2" s="70" t="s">
        <v>310</v>
      </c>
      <c r="C2" s="70" t="s">
        <v>311</v>
      </c>
      <c r="D2" s="70">
        <v>3.5</v>
      </c>
      <c r="E2" s="70" t="s">
        <v>312</v>
      </c>
      <c r="F2" s="70">
        <v>1</v>
      </c>
      <c r="G2" s="70">
        <v>1</v>
      </c>
      <c r="H2" s="70"/>
    </row>
    <row r="3" spans="1:15" x14ac:dyDescent="0.25">
      <c r="B3" s="70"/>
      <c r="C3" s="70"/>
      <c r="D3" s="70"/>
      <c r="E3" s="70"/>
      <c r="F3" s="70"/>
      <c r="G3" s="70"/>
      <c r="H3" s="70"/>
    </row>
    <row r="4" spans="1:15" x14ac:dyDescent="0.25">
      <c r="A4" t="s">
        <v>313</v>
      </c>
      <c r="H4" t="s">
        <v>314</v>
      </c>
      <c r="L4">
        <v>3</v>
      </c>
    </row>
    <row r="5" spans="1:15" x14ac:dyDescent="0.25">
      <c r="A5" t="s">
        <v>315</v>
      </c>
      <c r="J5" s="72" t="s">
        <v>316</v>
      </c>
      <c r="K5" s="72" t="s">
        <v>35</v>
      </c>
      <c r="L5" s="72" t="s">
        <v>179</v>
      </c>
      <c r="M5" s="72" t="s">
        <v>115</v>
      </c>
      <c r="N5" s="72" t="s">
        <v>266</v>
      </c>
      <c r="O5" s="72" t="s">
        <v>317</v>
      </c>
    </row>
    <row r="6" spans="1:15" x14ac:dyDescent="0.25">
      <c r="A6" t="s">
        <v>444</v>
      </c>
      <c r="B6">
        <v>44</v>
      </c>
      <c r="F6">
        <v>20</v>
      </c>
      <c r="G6">
        <v>60</v>
      </c>
      <c r="H6">
        <f t="shared" ref="H6:H15" si="0">SUM(B6:G6)</f>
        <v>124</v>
      </c>
      <c r="J6" s="73">
        <f>H6*L$4</f>
        <v>372</v>
      </c>
      <c r="K6" s="73"/>
      <c r="L6" s="73"/>
      <c r="M6" s="73"/>
      <c r="N6" s="73"/>
      <c r="O6" s="73"/>
    </row>
    <row r="7" spans="1:15" x14ac:dyDescent="0.25">
      <c r="A7" t="s">
        <v>444</v>
      </c>
      <c r="B7">
        <v>12</v>
      </c>
      <c r="H7">
        <f t="shared" si="0"/>
        <v>12</v>
      </c>
      <c r="J7" s="73">
        <f t="shared" ref="J7:J12" si="1">H7*L$4</f>
        <v>36</v>
      </c>
      <c r="K7" s="73"/>
      <c r="L7" s="73"/>
      <c r="M7" s="73"/>
      <c r="N7" s="73"/>
      <c r="O7" s="73"/>
    </row>
    <row r="8" spans="1:15" x14ac:dyDescent="0.25">
      <c r="A8" t="s">
        <v>444</v>
      </c>
      <c r="B8">
        <v>20</v>
      </c>
      <c r="H8">
        <f t="shared" si="0"/>
        <v>20</v>
      </c>
      <c r="J8" s="73"/>
      <c r="K8" s="73">
        <f>H8*L4</f>
        <v>60</v>
      </c>
      <c r="L8" s="73"/>
      <c r="M8" s="73"/>
      <c r="N8" s="73"/>
      <c r="O8" s="73"/>
    </row>
    <row r="9" spans="1:15" x14ac:dyDescent="0.25">
      <c r="A9" t="s">
        <v>444</v>
      </c>
      <c r="B9">
        <v>8</v>
      </c>
      <c r="H9">
        <f t="shared" si="0"/>
        <v>8</v>
      </c>
      <c r="J9" s="73">
        <f t="shared" si="1"/>
        <v>24</v>
      </c>
      <c r="K9" s="73"/>
      <c r="L9" s="73"/>
      <c r="M9" s="73"/>
      <c r="N9" s="73"/>
      <c r="O9" s="73"/>
    </row>
    <row r="10" spans="1:15" x14ac:dyDescent="0.25">
      <c r="A10" t="s">
        <v>444</v>
      </c>
      <c r="B10">
        <v>4</v>
      </c>
      <c r="H10">
        <f t="shared" si="0"/>
        <v>4</v>
      </c>
      <c r="J10" s="73"/>
      <c r="K10" s="73"/>
      <c r="L10" s="73">
        <f>H10*L4</f>
        <v>12</v>
      </c>
      <c r="M10" s="73"/>
      <c r="N10" s="73"/>
      <c r="O10" s="73"/>
    </row>
    <row r="11" spans="1:15" x14ac:dyDescent="0.25">
      <c r="A11" t="s">
        <v>444</v>
      </c>
      <c r="B11">
        <v>4</v>
      </c>
      <c r="H11">
        <f t="shared" si="0"/>
        <v>4</v>
      </c>
      <c r="J11" s="73">
        <f t="shared" si="1"/>
        <v>12</v>
      </c>
      <c r="K11" s="73"/>
      <c r="L11" s="73"/>
      <c r="M11" s="73"/>
      <c r="N11" s="73"/>
      <c r="O11" s="73"/>
    </row>
    <row r="12" spans="1:15" x14ac:dyDescent="0.25">
      <c r="A12" t="s">
        <v>444</v>
      </c>
      <c r="B12">
        <v>2</v>
      </c>
      <c r="H12">
        <f t="shared" si="0"/>
        <v>2</v>
      </c>
      <c r="J12" s="73">
        <f t="shared" si="1"/>
        <v>6</v>
      </c>
      <c r="K12" s="73"/>
      <c r="L12" s="73"/>
      <c r="M12" s="73"/>
      <c r="N12" s="73"/>
      <c r="O12" s="73"/>
    </row>
    <row r="13" spans="1:15" x14ac:dyDescent="0.25">
      <c r="A13" t="s">
        <v>444</v>
      </c>
      <c r="B13">
        <v>2</v>
      </c>
      <c r="H13">
        <f t="shared" si="0"/>
        <v>2</v>
      </c>
      <c r="J13" s="73"/>
      <c r="K13" s="73"/>
      <c r="L13" s="73"/>
      <c r="M13" s="73">
        <f>H13*L4</f>
        <v>6</v>
      </c>
      <c r="N13" s="73"/>
      <c r="O13" s="73"/>
    </row>
    <row r="14" spans="1:15" x14ac:dyDescent="0.25">
      <c r="A14" t="s">
        <v>444</v>
      </c>
      <c r="B14">
        <v>2</v>
      </c>
      <c r="H14">
        <f t="shared" si="0"/>
        <v>2</v>
      </c>
      <c r="J14" s="73"/>
      <c r="K14" s="73"/>
      <c r="L14" s="73"/>
      <c r="M14" s="73"/>
      <c r="N14" s="73"/>
      <c r="O14" s="73">
        <f>H14*L4</f>
        <v>6</v>
      </c>
    </row>
    <row r="15" spans="1:15" x14ac:dyDescent="0.25">
      <c r="A15" t="s">
        <v>444</v>
      </c>
      <c r="B15">
        <v>12</v>
      </c>
      <c r="H15">
        <f t="shared" si="0"/>
        <v>12</v>
      </c>
      <c r="J15" s="73"/>
      <c r="K15" s="73">
        <f>H15*L4</f>
        <v>36</v>
      </c>
      <c r="L15" s="73"/>
      <c r="M15" s="73"/>
      <c r="N15" s="73"/>
      <c r="O15" s="73"/>
    </row>
    <row r="16" spans="1:15" x14ac:dyDescent="0.25">
      <c r="J16" s="73"/>
      <c r="K16" s="73"/>
      <c r="L16" s="73"/>
      <c r="M16" s="73"/>
      <c r="N16" s="73"/>
      <c r="O16" s="73"/>
    </row>
    <row r="17" spans="1:15" x14ac:dyDescent="0.25">
      <c r="A17" t="s">
        <v>318</v>
      </c>
      <c r="H17" t="s">
        <v>314</v>
      </c>
      <c r="I17">
        <v>3</v>
      </c>
      <c r="J17" s="73"/>
      <c r="K17" s="73"/>
      <c r="L17" s="73"/>
      <c r="M17" s="73"/>
      <c r="N17" s="73"/>
      <c r="O17" s="73"/>
    </row>
    <row r="18" spans="1:15" x14ac:dyDescent="0.25">
      <c r="A18" t="s">
        <v>319</v>
      </c>
      <c r="B18">
        <v>88</v>
      </c>
      <c r="F18">
        <v>20</v>
      </c>
      <c r="G18">
        <v>25</v>
      </c>
      <c r="H18">
        <f>SUM(B18:G18)</f>
        <v>133</v>
      </c>
      <c r="J18" s="73">
        <f>H18*I17</f>
        <v>399</v>
      </c>
      <c r="K18" s="73"/>
      <c r="L18" s="73"/>
      <c r="M18" s="73"/>
      <c r="N18" s="73"/>
      <c r="O18" s="73"/>
    </row>
    <row r="19" spans="1:15" x14ac:dyDescent="0.25">
      <c r="A19" t="s">
        <v>444</v>
      </c>
      <c r="B19">
        <v>12</v>
      </c>
      <c r="H19">
        <f>SUM(B19:G19)</f>
        <v>12</v>
      </c>
      <c r="J19" s="73"/>
      <c r="K19" s="73"/>
      <c r="L19" s="73">
        <f>H19*I17</f>
        <v>36</v>
      </c>
      <c r="M19" s="73"/>
      <c r="N19" s="73"/>
      <c r="O19" s="73"/>
    </row>
    <row r="20" spans="1:15" x14ac:dyDescent="0.25">
      <c r="J20" s="73"/>
      <c r="K20" s="73"/>
      <c r="L20" s="73"/>
      <c r="M20" s="73"/>
      <c r="N20" s="73"/>
      <c r="O20" s="73"/>
    </row>
    <row r="21" spans="1:15" x14ac:dyDescent="0.25">
      <c r="A21" t="s">
        <v>320</v>
      </c>
      <c r="J21" s="73"/>
      <c r="K21" s="73"/>
      <c r="L21" s="73"/>
      <c r="M21" s="73"/>
      <c r="N21" s="73"/>
      <c r="O21" s="73"/>
    </row>
    <row r="22" spans="1:15" x14ac:dyDescent="0.25">
      <c r="A22" t="s">
        <v>321</v>
      </c>
      <c r="B22">
        <v>60</v>
      </c>
      <c r="G22">
        <v>25</v>
      </c>
      <c r="H22">
        <f>SUM(B22:G22)</f>
        <v>85</v>
      </c>
      <c r="J22" s="73"/>
      <c r="K22" s="73"/>
      <c r="L22" s="73"/>
      <c r="M22" s="73">
        <f>H22</f>
        <v>85</v>
      </c>
      <c r="N22" s="73"/>
      <c r="O22" s="73"/>
    </row>
    <row r="23" spans="1:15" x14ac:dyDescent="0.25">
      <c r="J23" s="73"/>
      <c r="K23" s="73"/>
      <c r="L23" s="73"/>
      <c r="M23" s="73"/>
      <c r="N23" s="73"/>
      <c r="O23" s="73"/>
    </row>
    <row r="24" spans="1:15" x14ac:dyDescent="0.25">
      <c r="A24" s="74" t="s">
        <v>322</v>
      </c>
      <c r="J24" s="73"/>
      <c r="K24" s="73"/>
      <c r="L24" s="73"/>
      <c r="M24" s="73"/>
      <c r="N24" s="73"/>
      <c r="O24" s="73"/>
    </row>
    <row r="25" spans="1:15" x14ac:dyDescent="0.25">
      <c r="A25" t="s">
        <v>323</v>
      </c>
      <c r="B25">
        <v>92</v>
      </c>
      <c r="F25">
        <v>20</v>
      </c>
      <c r="G25">
        <v>25</v>
      </c>
      <c r="H25">
        <f>SUM(B25:G25)</f>
        <v>137</v>
      </c>
      <c r="J25" s="73"/>
      <c r="K25" s="73">
        <f>H25</f>
        <v>137</v>
      </c>
      <c r="L25" s="73"/>
      <c r="M25" s="73"/>
      <c r="N25" s="73"/>
      <c r="O25" s="73"/>
    </row>
    <row r="26" spans="1:15" x14ac:dyDescent="0.25">
      <c r="A26" t="s">
        <v>324</v>
      </c>
      <c r="B26">
        <v>12</v>
      </c>
      <c r="H26">
        <f>SUM(B26:G26)</f>
        <v>12</v>
      </c>
      <c r="J26" s="73"/>
      <c r="K26" s="73"/>
      <c r="L26" s="73">
        <f>H26</f>
        <v>12</v>
      </c>
      <c r="M26" s="73"/>
      <c r="N26" s="73"/>
      <c r="O26" s="73"/>
    </row>
    <row r="27" spans="1:15" x14ac:dyDescent="0.25">
      <c r="A27" t="s">
        <v>325</v>
      </c>
      <c r="B27">
        <v>8</v>
      </c>
      <c r="H27">
        <f>SUM(B27:G27)</f>
        <v>8</v>
      </c>
      <c r="J27" s="73">
        <f>H27</f>
        <v>8</v>
      </c>
      <c r="K27" s="73"/>
      <c r="L27" s="73"/>
      <c r="M27" s="73"/>
      <c r="N27" s="73"/>
      <c r="O27" s="73"/>
    </row>
    <row r="28" spans="1:15" x14ac:dyDescent="0.25">
      <c r="A28" t="s">
        <v>326</v>
      </c>
      <c r="B28">
        <v>4</v>
      </c>
      <c r="H28">
        <f>SUM(B28:G28)</f>
        <v>4</v>
      </c>
      <c r="J28" s="73"/>
      <c r="K28" s="73"/>
      <c r="L28" s="73"/>
      <c r="M28" s="73">
        <f>H28</f>
        <v>4</v>
      </c>
      <c r="N28" s="73"/>
      <c r="O28" s="73"/>
    </row>
    <row r="29" spans="1:15" x14ac:dyDescent="0.25">
      <c r="J29" s="73"/>
      <c r="K29" s="73"/>
      <c r="L29" s="73"/>
      <c r="M29" s="73"/>
      <c r="N29" s="73"/>
      <c r="O29" s="73"/>
    </row>
    <row r="30" spans="1:15" x14ac:dyDescent="0.25">
      <c r="A30" t="s">
        <v>327</v>
      </c>
      <c r="H30" t="s">
        <v>314</v>
      </c>
      <c r="I30">
        <v>3</v>
      </c>
      <c r="J30" s="73"/>
      <c r="K30" s="73"/>
      <c r="L30" s="73"/>
      <c r="M30" s="73"/>
      <c r="N30" s="73"/>
      <c r="O30" s="73"/>
    </row>
    <row r="31" spans="1:15" x14ac:dyDescent="0.25">
      <c r="A31" t="s">
        <v>328</v>
      </c>
      <c r="B31">
        <v>100</v>
      </c>
      <c r="F31">
        <v>20</v>
      </c>
      <c r="G31">
        <v>25</v>
      </c>
      <c r="H31">
        <f>SUM(B31:G31)</f>
        <v>145</v>
      </c>
      <c r="J31" s="73">
        <f>H31*I30</f>
        <v>435</v>
      </c>
      <c r="K31" s="73"/>
      <c r="L31" s="73"/>
      <c r="M31" s="73"/>
      <c r="N31" s="73"/>
      <c r="O31" s="73"/>
    </row>
    <row r="32" spans="1:15" x14ac:dyDescent="0.25">
      <c r="J32" s="73"/>
      <c r="K32" s="73"/>
      <c r="L32" s="73"/>
      <c r="M32" s="73"/>
      <c r="N32" s="73"/>
      <c r="O32" s="73"/>
    </row>
    <row r="33" spans="1:15" x14ac:dyDescent="0.25">
      <c r="A33" t="s">
        <v>329</v>
      </c>
      <c r="J33" s="73"/>
      <c r="K33" s="73"/>
      <c r="L33" s="73"/>
      <c r="M33" s="73"/>
      <c r="N33" s="73"/>
      <c r="O33" s="73"/>
    </row>
    <row r="34" spans="1:15" x14ac:dyDescent="0.25">
      <c r="A34" t="s">
        <v>330</v>
      </c>
      <c r="B34">
        <v>40</v>
      </c>
      <c r="F34">
        <v>20</v>
      </c>
      <c r="G34">
        <v>25</v>
      </c>
      <c r="H34">
        <f t="shared" ref="H34:H37" si="2">SUM(B34:G34)</f>
        <v>85</v>
      </c>
      <c r="J34" s="73">
        <f>H34</f>
        <v>85</v>
      </c>
      <c r="K34" s="73"/>
      <c r="L34" s="73"/>
      <c r="M34" s="73"/>
      <c r="N34" s="73"/>
      <c r="O34" s="73"/>
    </row>
    <row r="35" spans="1:15" x14ac:dyDescent="0.25">
      <c r="J35" s="73"/>
      <c r="K35" s="73"/>
      <c r="L35" s="73"/>
      <c r="M35" s="73"/>
      <c r="N35" s="73"/>
      <c r="O35" s="73"/>
    </row>
    <row r="36" spans="1:15" x14ac:dyDescent="0.25">
      <c r="A36" t="s">
        <v>331</v>
      </c>
      <c r="J36" s="73"/>
      <c r="K36" s="73"/>
      <c r="L36" s="73"/>
      <c r="M36" s="73"/>
      <c r="N36" s="73"/>
      <c r="O36" s="73"/>
    </row>
    <row r="37" spans="1:15" x14ac:dyDescent="0.25">
      <c r="A37" t="s">
        <v>332</v>
      </c>
      <c r="B37">
        <v>60</v>
      </c>
      <c r="C37">
        <v>24</v>
      </c>
      <c r="F37">
        <v>20</v>
      </c>
      <c r="G37">
        <v>25</v>
      </c>
      <c r="H37">
        <f t="shared" si="2"/>
        <v>129</v>
      </c>
      <c r="J37" s="73">
        <f>H37</f>
        <v>129</v>
      </c>
      <c r="K37" s="73"/>
      <c r="L37" s="73"/>
      <c r="M37" s="73"/>
      <c r="N37" s="73"/>
      <c r="O37" s="73"/>
    </row>
    <row r="38" spans="1:15" x14ac:dyDescent="0.25">
      <c r="J38" s="73"/>
      <c r="K38" s="73"/>
      <c r="L38" s="73"/>
      <c r="M38" s="73"/>
      <c r="N38" s="73"/>
      <c r="O38" s="73"/>
    </row>
    <row r="39" spans="1:15" ht="15.75" thickBot="1" x14ac:dyDescent="0.3">
      <c r="A39" s="75" t="s">
        <v>333</v>
      </c>
      <c r="B39" s="75"/>
      <c r="C39" s="75"/>
      <c r="D39" s="75"/>
      <c r="E39" s="75"/>
      <c r="F39" s="75"/>
      <c r="G39" s="75"/>
      <c r="H39" s="75"/>
      <c r="I39" s="75"/>
      <c r="J39" s="76">
        <f>SUM(J6:J38)</f>
        <v>1506</v>
      </c>
      <c r="K39" s="76">
        <f t="shared" ref="K39:O39" si="3">SUM(K6:K38)</f>
        <v>233</v>
      </c>
      <c r="L39" s="76">
        <f t="shared" si="3"/>
        <v>60</v>
      </c>
      <c r="M39" s="76">
        <f t="shared" si="3"/>
        <v>95</v>
      </c>
      <c r="N39" s="76">
        <f t="shared" si="3"/>
        <v>0</v>
      </c>
      <c r="O39" s="76">
        <f t="shared" si="3"/>
        <v>6</v>
      </c>
    </row>
    <row r="40" spans="1:15" ht="15.75" thickTop="1"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election activeCell="M32" sqref="M32"/>
    </sheetView>
  </sheetViews>
  <sheetFormatPr defaultRowHeight="15" x14ac:dyDescent="0.25"/>
  <cols>
    <col min="1" max="1" width="11.140625" customWidth="1"/>
  </cols>
  <sheetData>
    <row r="1" spans="1:15" x14ac:dyDescent="0.25">
      <c r="A1" s="16" t="s">
        <v>344</v>
      </c>
      <c r="B1" s="16"/>
    </row>
    <row r="2" spans="1:15" x14ac:dyDescent="0.25">
      <c r="A2" t="s">
        <v>302</v>
      </c>
      <c r="B2" t="s">
        <v>303</v>
      </c>
      <c r="C2" t="s">
        <v>304</v>
      </c>
      <c r="D2" t="s">
        <v>305</v>
      </c>
      <c r="E2" t="s">
        <v>306</v>
      </c>
      <c r="F2" t="s">
        <v>307</v>
      </c>
      <c r="G2" t="s">
        <v>308</v>
      </c>
      <c r="H2" t="s">
        <v>138</v>
      </c>
    </row>
    <row r="3" spans="1:15" x14ac:dyDescent="0.25">
      <c r="A3" t="s">
        <v>309</v>
      </c>
      <c r="B3" s="70" t="s">
        <v>310</v>
      </c>
      <c r="C3" s="70" t="s">
        <v>311</v>
      </c>
      <c r="D3" s="70">
        <v>3.5</v>
      </c>
      <c r="E3" s="70" t="s">
        <v>312</v>
      </c>
      <c r="F3" s="70">
        <v>1</v>
      </c>
      <c r="G3" s="70">
        <v>1</v>
      </c>
    </row>
    <row r="5" spans="1:15" x14ac:dyDescent="0.25">
      <c r="A5" t="s">
        <v>313</v>
      </c>
    </row>
    <row r="6" spans="1:15" x14ac:dyDescent="0.25">
      <c r="A6" s="74" t="s">
        <v>338</v>
      </c>
      <c r="J6" s="80" t="s">
        <v>316</v>
      </c>
      <c r="K6" s="80" t="s">
        <v>35</v>
      </c>
      <c r="L6" s="80" t="s">
        <v>179</v>
      </c>
      <c r="M6" s="80" t="s">
        <v>115</v>
      </c>
      <c r="N6" s="80" t="s">
        <v>266</v>
      </c>
      <c r="O6" s="80" t="s">
        <v>317</v>
      </c>
    </row>
    <row r="7" spans="1:15" x14ac:dyDescent="0.25">
      <c r="A7" t="s">
        <v>339</v>
      </c>
      <c r="B7">
        <v>100</v>
      </c>
      <c r="F7">
        <v>20</v>
      </c>
      <c r="G7">
        <v>20</v>
      </c>
      <c r="H7">
        <f>SUM(B7:G7)</f>
        <v>140</v>
      </c>
      <c r="J7" s="73">
        <f>H7</f>
        <v>140</v>
      </c>
      <c r="K7" s="73"/>
      <c r="L7" s="73"/>
      <c r="M7" s="73"/>
      <c r="N7" s="73"/>
      <c r="O7" s="73"/>
    </row>
    <row r="8" spans="1:15" x14ac:dyDescent="0.25">
      <c r="J8" s="73"/>
      <c r="K8" s="73"/>
      <c r="L8" s="73"/>
      <c r="M8" s="73"/>
      <c r="N8" s="73"/>
      <c r="O8" s="73"/>
    </row>
    <row r="9" spans="1:15" x14ac:dyDescent="0.25">
      <c r="A9" t="s">
        <v>340</v>
      </c>
      <c r="J9" s="73"/>
      <c r="K9" s="73"/>
      <c r="L9" s="73"/>
      <c r="M9" s="73"/>
      <c r="N9" s="73"/>
      <c r="O9" s="73"/>
    </row>
    <row r="10" spans="1:15" x14ac:dyDescent="0.25">
      <c r="A10" t="s">
        <v>341</v>
      </c>
      <c r="B10">
        <v>100</v>
      </c>
      <c r="F10">
        <v>20</v>
      </c>
      <c r="G10">
        <v>20</v>
      </c>
      <c r="H10">
        <f t="shared" ref="H10:H28" si="0">SUM(B10:G10)</f>
        <v>140</v>
      </c>
      <c r="J10" s="73"/>
      <c r="K10" s="73"/>
      <c r="L10" s="73"/>
      <c r="M10" s="73">
        <f>H10</f>
        <v>140</v>
      </c>
      <c r="N10" s="73"/>
      <c r="O10" s="73"/>
    </row>
    <row r="11" spans="1:15" x14ac:dyDescent="0.25">
      <c r="J11" s="73"/>
      <c r="K11" s="73"/>
      <c r="L11" s="73"/>
      <c r="M11" s="73"/>
      <c r="N11" s="73"/>
      <c r="O11" s="73"/>
    </row>
    <row r="12" spans="1:15" x14ac:dyDescent="0.25">
      <c r="A12" t="s">
        <v>342</v>
      </c>
      <c r="J12" s="73"/>
      <c r="K12" s="73"/>
      <c r="L12" s="73"/>
      <c r="M12" s="73"/>
      <c r="N12" s="73"/>
      <c r="O12" s="73"/>
    </row>
    <row r="13" spans="1:15" x14ac:dyDescent="0.25">
      <c r="A13" t="s">
        <v>343</v>
      </c>
      <c r="B13">
        <v>60</v>
      </c>
      <c r="F13">
        <v>20</v>
      </c>
      <c r="G13">
        <v>25</v>
      </c>
      <c r="H13">
        <f t="shared" si="0"/>
        <v>105</v>
      </c>
      <c r="J13" s="73"/>
      <c r="K13" s="73"/>
      <c r="L13" s="73"/>
      <c r="M13" s="73"/>
      <c r="N13" s="73"/>
      <c r="O13" s="73">
        <f>H13</f>
        <v>105</v>
      </c>
    </row>
    <row r="14" spans="1:15" x14ac:dyDescent="0.25">
      <c r="J14" s="73"/>
      <c r="K14" s="73"/>
      <c r="L14" s="73"/>
      <c r="M14" s="73"/>
      <c r="N14" s="73"/>
      <c r="O14" s="73"/>
    </row>
    <row r="15" spans="1:15" x14ac:dyDescent="0.25">
      <c r="A15" t="s">
        <v>345</v>
      </c>
      <c r="D15" t="s">
        <v>347</v>
      </c>
      <c r="E15">
        <v>2</v>
      </c>
      <c r="J15" s="73"/>
      <c r="K15" s="73"/>
      <c r="L15" s="73"/>
      <c r="M15" s="73"/>
      <c r="N15" s="73"/>
      <c r="O15" s="73"/>
    </row>
    <row r="16" spans="1:15" x14ac:dyDescent="0.25">
      <c r="A16" t="s">
        <v>346</v>
      </c>
      <c r="B16">
        <v>60</v>
      </c>
      <c r="F16">
        <v>20</v>
      </c>
      <c r="G16">
        <v>25</v>
      </c>
      <c r="H16">
        <f t="shared" si="0"/>
        <v>105</v>
      </c>
      <c r="J16" s="73">
        <f>H16*E15</f>
        <v>210</v>
      </c>
      <c r="K16" s="73"/>
      <c r="L16" s="73"/>
      <c r="M16" s="73"/>
      <c r="N16" s="73"/>
      <c r="O16" s="73"/>
    </row>
    <row r="17" spans="1:15" x14ac:dyDescent="0.25">
      <c r="J17" s="73"/>
      <c r="K17" s="73"/>
      <c r="L17" s="73"/>
      <c r="M17" s="73"/>
      <c r="N17" s="73"/>
      <c r="O17" s="73"/>
    </row>
    <row r="18" spans="1:15" x14ac:dyDescent="0.25">
      <c r="A18" s="74" t="s">
        <v>348</v>
      </c>
      <c r="J18" s="73"/>
      <c r="K18" s="73"/>
      <c r="L18" s="73"/>
      <c r="M18" s="73"/>
      <c r="N18" s="73"/>
      <c r="O18" s="73"/>
    </row>
    <row r="19" spans="1:15" x14ac:dyDescent="0.25">
      <c r="A19" t="s">
        <v>328</v>
      </c>
      <c r="B19">
        <v>60</v>
      </c>
      <c r="F19">
        <v>20</v>
      </c>
      <c r="G19">
        <v>20</v>
      </c>
      <c r="H19">
        <f t="shared" si="0"/>
        <v>100</v>
      </c>
      <c r="J19" s="73">
        <f>H19</f>
        <v>100</v>
      </c>
      <c r="K19" s="73"/>
      <c r="L19" s="73"/>
      <c r="M19" s="73"/>
      <c r="N19" s="73"/>
      <c r="O19" s="73"/>
    </row>
    <row r="20" spans="1:15" x14ac:dyDescent="0.25">
      <c r="J20" s="73"/>
      <c r="K20" s="73"/>
      <c r="L20" s="73"/>
      <c r="M20" s="73"/>
      <c r="N20" s="73"/>
      <c r="O20" s="73"/>
    </row>
    <row r="21" spans="1:15" x14ac:dyDescent="0.25">
      <c r="A21" t="s">
        <v>349</v>
      </c>
      <c r="J21" s="73"/>
      <c r="K21" s="73"/>
      <c r="L21" s="73"/>
      <c r="M21" s="73"/>
      <c r="N21" s="73"/>
      <c r="O21" s="73"/>
    </row>
    <row r="22" spans="1:15" x14ac:dyDescent="0.25">
      <c r="A22" t="s">
        <v>330</v>
      </c>
      <c r="B22">
        <v>60</v>
      </c>
      <c r="F22">
        <v>20</v>
      </c>
      <c r="G22">
        <v>20</v>
      </c>
      <c r="H22">
        <f t="shared" si="0"/>
        <v>100</v>
      </c>
      <c r="J22" s="73">
        <v>85</v>
      </c>
      <c r="K22" s="73"/>
      <c r="L22" s="73"/>
      <c r="M22" s="73"/>
      <c r="N22" s="73"/>
      <c r="O22" s="73"/>
    </row>
    <row r="23" spans="1:15" x14ac:dyDescent="0.25">
      <c r="J23" s="73"/>
      <c r="K23" s="73"/>
      <c r="L23" s="73"/>
      <c r="M23" s="73"/>
      <c r="N23" s="73"/>
      <c r="O23" s="73"/>
    </row>
    <row r="24" spans="1:15" x14ac:dyDescent="0.25">
      <c r="A24" s="74" t="s">
        <v>350</v>
      </c>
      <c r="J24" s="73"/>
      <c r="K24" s="73"/>
      <c r="L24" s="73"/>
      <c r="M24" s="73"/>
      <c r="N24" s="73"/>
      <c r="O24" s="73"/>
    </row>
    <row r="25" spans="1:15" x14ac:dyDescent="0.25">
      <c r="A25" t="s">
        <v>332</v>
      </c>
      <c r="B25">
        <v>60</v>
      </c>
      <c r="F25">
        <v>20</v>
      </c>
      <c r="G25">
        <v>25</v>
      </c>
      <c r="H25">
        <f t="shared" si="0"/>
        <v>105</v>
      </c>
      <c r="J25" s="73">
        <f>H25</f>
        <v>105</v>
      </c>
      <c r="K25" s="73"/>
      <c r="L25" s="73"/>
      <c r="M25" s="73"/>
      <c r="N25" s="73"/>
      <c r="O25" s="73"/>
    </row>
    <row r="26" spans="1:15" x14ac:dyDescent="0.25">
      <c r="J26" s="73"/>
      <c r="K26" s="73"/>
      <c r="L26" s="73"/>
      <c r="M26" s="73"/>
      <c r="N26" s="73"/>
      <c r="O26" s="73"/>
    </row>
    <row r="27" spans="1:15" x14ac:dyDescent="0.25">
      <c r="A27" s="74" t="s">
        <v>351</v>
      </c>
      <c r="D27" t="s">
        <v>352</v>
      </c>
      <c r="E27">
        <v>2</v>
      </c>
      <c r="J27" s="73"/>
      <c r="K27" s="73"/>
      <c r="L27" s="73"/>
      <c r="M27" s="73"/>
      <c r="N27" s="73"/>
      <c r="O27" s="73"/>
    </row>
    <row r="28" spans="1:15" x14ac:dyDescent="0.25">
      <c r="A28" t="s">
        <v>330</v>
      </c>
      <c r="B28">
        <v>40</v>
      </c>
      <c r="F28">
        <v>20</v>
      </c>
      <c r="G28">
        <v>25</v>
      </c>
      <c r="H28">
        <f t="shared" si="0"/>
        <v>85</v>
      </c>
      <c r="J28" s="73">
        <f>H28*E27</f>
        <v>170</v>
      </c>
      <c r="K28" s="73"/>
      <c r="L28" s="73"/>
      <c r="M28" s="73"/>
      <c r="N28" s="73"/>
      <c r="O28" s="73"/>
    </row>
    <row r="29" spans="1:15" x14ac:dyDescent="0.25">
      <c r="J29" s="73"/>
      <c r="K29" s="73"/>
      <c r="L29" s="73"/>
      <c r="M29" s="73"/>
      <c r="N29" s="73"/>
      <c r="O29" s="73"/>
    </row>
    <row r="30" spans="1:15" x14ac:dyDescent="0.25">
      <c r="A30" t="s">
        <v>333</v>
      </c>
      <c r="J30" s="72">
        <f>SUM(J7:J29)</f>
        <v>810</v>
      </c>
      <c r="K30" s="72">
        <f t="shared" ref="K30:O30" si="1">SUM(K7:K29)</f>
        <v>0</v>
      </c>
      <c r="L30" s="72">
        <f t="shared" si="1"/>
        <v>0</v>
      </c>
      <c r="M30" s="72">
        <f t="shared" si="1"/>
        <v>140</v>
      </c>
      <c r="N30" s="72">
        <f t="shared" si="1"/>
        <v>0</v>
      </c>
      <c r="O30" s="72">
        <f t="shared" si="1"/>
        <v>105</v>
      </c>
    </row>
    <row r="32" spans="1:15" x14ac:dyDescent="0.25">
      <c r="A32" t="s">
        <v>353</v>
      </c>
      <c r="J32">
        <f>J30-J25</f>
        <v>705</v>
      </c>
      <c r="M32">
        <v>140</v>
      </c>
      <c r="O32">
        <f>0</f>
        <v>0</v>
      </c>
    </row>
    <row r="33" spans="1:15" x14ac:dyDescent="0.25">
      <c r="A33" t="s">
        <v>354</v>
      </c>
      <c r="J33">
        <f>J30-J32</f>
        <v>105</v>
      </c>
      <c r="M33">
        <f t="shared" ref="M33:O33" si="2">M30-M32</f>
        <v>0</v>
      </c>
      <c r="O33">
        <f t="shared" si="2"/>
        <v>105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Normer</vt:lpstr>
      <vt:lpstr>Ressursvurd - behov vs resbruk </vt:lpstr>
      <vt:lpstr>Samlet ressursinnsats - program</vt:lpstr>
      <vt:lpstr>Medisin - Heled</vt:lpstr>
      <vt:lpstr>Medisin - SME</vt:lpstr>
      <vt:lpstr>Medisin - Almennmed</vt:lpstr>
      <vt:lpstr>Medisin - samfunnsmed</vt:lpstr>
      <vt:lpstr>PhD-emner MED</vt:lpstr>
      <vt:lpstr>PhD-emner HELSAM</vt:lpstr>
      <vt:lpstr>Phd-veiledning</vt:lpstr>
      <vt:lpstr>Ny ICH + THF</vt:lpstr>
      <vt:lpstr>BA</vt:lpstr>
      <vt:lpstr>HEPMA- euHem</vt:lpstr>
      <vt:lpstr>MHA</vt:lpstr>
      <vt:lpstr>AGS</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Terje P. Hagen</dc:creator>
  <cp:lastModifiedBy>Terje P. Hagen</cp:lastModifiedBy>
  <cp:lastPrinted>2019-06-20T09:38:13Z</cp:lastPrinted>
  <dcterms:created xsi:type="dcterms:W3CDTF">2019-01-28T11:29:03Z</dcterms:created>
  <dcterms:modified xsi:type="dcterms:W3CDTF">2019-11-14T11:59:45Z</dcterms:modified>
</cp:coreProperties>
</file>